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et6\Documents\HandbookIRR5thEdition\VOL2ICC\chap8\examples\"/>
    </mc:Choice>
  </mc:AlternateContent>
  <xr:revisionPtr revIDLastSave="0" documentId="13_ncr:1_{8D25E50E-B404-4BBE-BAD1-2D3043F138D8}" xr6:coauthVersionLast="45" xr6:coauthVersionMax="45" xr10:uidLastSave="{00000000-0000-0000-0000-000000000000}"/>
  <bookViews>
    <workbookView xWindow="20370" yWindow="-1275" windowWidth="29040" windowHeight="15990" activeTab="2" xr2:uid="{E229E617-73F7-4B4B-812B-E236286C00AE}"/>
  </bookViews>
  <sheets>
    <sheet name="Example 8.4" sheetId="1" r:id="rId1"/>
    <sheet name="Example 8.5" sheetId="2" r:id="rId2"/>
    <sheet name="Example 8.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3" l="1"/>
  <c r="L6" i="3" s="1"/>
  <c r="K6" i="3" s="1"/>
  <c r="G6" i="3"/>
  <c r="G7" i="3" s="1"/>
  <c r="F7" i="3" s="1"/>
  <c r="D7" i="3" s="1"/>
  <c r="F6" i="3"/>
  <c r="E6" i="3" s="1"/>
  <c r="L5" i="3"/>
  <c r="K5" i="3" s="1"/>
  <c r="F5" i="3"/>
  <c r="D5" i="3" s="1"/>
  <c r="D6" i="3" l="1"/>
  <c r="M7" i="3"/>
  <c r="L7" i="3" s="1"/>
  <c r="J7" i="3" s="1"/>
  <c r="J5" i="3"/>
  <c r="G8" i="3"/>
  <c r="E7" i="3"/>
  <c r="J6" i="3"/>
  <c r="E5" i="3"/>
  <c r="A6" i="3" l="1"/>
  <c r="M8" i="3"/>
  <c r="L8" i="3" s="1"/>
  <c r="J8" i="3" s="1"/>
  <c r="A5" i="3"/>
  <c r="K7" i="3"/>
  <c r="A7" i="3" s="1"/>
  <c r="G9" i="3"/>
  <c r="F8" i="3"/>
  <c r="M9" i="3" l="1"/>
  <c r="M10" i="3" s="1"/>
  <c r="K8" i="3"/>
  <c r="F9" i="3"/>
  <c r="D9" i="3" s="1"/>
  <c r="G10" i="3"/>
  <c r="E8" i="3"/>
  <c r="D8" i="3"/>
  <c r="L9" i="3" l="1"/>
  <c r="K9" i="3" s="1"/>
  <c r="M11" i="3"/>
  <c r="L10" i="3"/>
  <c r="J10" i="3" s="1"/>
  <c r="A8" i="3"/>
  <c r="E9" i="3"/>
  <c r="G11" i="3"/>
  <c r="F10" i="3"/>
  <c r="J9" i="3" l="1"/>
  <c r="A9" i="3"/>
  <c r="K10" i="3"/>
  <c r="M12" i="3"/>
  <c r="L11" i="3"/>
  <c r="E10" i="3"/>
  <c r="D10" i="3"/>
  <c r="G12" i="3"/>
  <c r="F11" i="3"/>
  <c r="C22" i="2"/>
  <c r="C20" i="2"/>
  <c r="C26" i="2" s="1"/>
  <c r="D19" i="2"/>
  <c r="C19" i="2"/>
  <c r="D18" i="2"/>
  <c r="C18" i="2"/>
  <c r="L12" i="3" l="1"/>
  <c r="J12" i="3" s="1"/>
  <c r="M13" i="3"/>
  <c r="L13" i="3" s="1"/>
  <c r="A10" i="3"/>
  <c r="K11" i="3"/>
  <c r="J11" i="3"/>
  <c r="E11" i="3"/>
  <c r="D11" i="3"/>
  <c r="F12" i="3"/>
  <c r="G13" i="3"/>
  <c r="C23" i="2"/>
  <c r="C27" i="2" s="1"/>
  <c r="G10" i="1"/>
  <c r="G8" i="1"/>
  <c r="G7" i="1"/>
  <c r="G6" i="1"/>
  <c r="G4" i="1"/>
  <c r="G3" i="1"/>
  <c r="K12" i="3" l="1"/>
  <c r="A11" i="3"/>
  <c r="K13" i="3"/>
  <c r="J13" i="3"/>
  <c r="F13" i="3"/>
  <c r="D13" i="3" s="1"/>
  <c r="E13" i="3"/>
  <c r="E12" i="3"/>
  <c r="D12" i="3"/>
  <c r="C28" i="2"/>
  <c r="C30" i="2" s="1"/>
  <c r="C31" i="2" s="1"/>
  <c r="C33" i="2" s="1"/>
  <c r="A12" i="3" l="1"/>
  <c r="A13" i="3"/>
</calcChain>
</file>

<file path=xl/sharedStrings.xml><?xml version="1.0" encoding="utf-8"?>
<sst xmlns="http://schemas.openxmlformats.org/spreadsheetml/2006/main" count="40" uniqueCount="37">
  <si>
    <t>Rater1</t>
  </si>
  <si>
    <t>Rater2</t>
  </si>
  <si>
    <t>Mean (Rater1) =</t>
  </si>
  <si>
    <t>Mean (Rater2) =</t>
  </si>
  <si>
    <t xml:space="preserve">v(Rater1) = </t>
  </si>
  <si>
    <t>v(Rater2) =</t>
  </si>
  <si>
    <t xml:space="preserve">cov(Rater1,Rater2) = </t>
  </si>
  <si>
    <t xml:space="preserve">Lin = </t>
  </si>
  <si>
    <t>Subject</t>
  </si>
  <si>
    <t xml:space="preserve">n = </t>
  </si>
  <si>
    <t>Standard Deviation</t>
  </si>
  <si>
    <t>Average</t>
  </si>
  <si>
    <t>Pearson's correlation:</t>
  </si>
  <si>
    <t>Lin's correlation:</t>
  </si>
  <si>
    <t xml:space="preserve">v = </t>
  </si>
  <si>
    <t>Standard Error:</t>
  </si>
  <si>
    <t>Variance:</t>
  </si>
  <si>
    <t xml:space="preserve">Lower Confidence Bound: </t>
  </si>
  <si>
    <t xml:space="preserve">z-transformed Lin's coefficient: </t>
  </si>
  <si>
    <t xml:space="preserve">variance1 = </t>
  </si>
  <si>
    <t xml:space="preserve">variance2 = </t>
  </si>
  <si>
    <t>variance3 =</t>
  </si>
  <si>
    <t>Power</t>
  </si>
  <si>
    <t>n</t>
  </si>
  <si>
    <t>Lin|H0</t>
  </si>
  <si>
    <t>Lin|H1</t>
  </si>
  <si>
    <t>Rho|H0</t>
  </si>
  <si>
    <t>v|H0</t>
  </si>
  <si>
    <t>w|0</t>
  </si>
  <si>
    <t>Alpha</t>
  </si>
  <si>
    <t>Rho|H1</t>
  </si>
  <si>
    <t>v|H1</t>
  </si>
  <si>
    <t>w|1</t>
  </si>
  <si>
    <t>VarLam|H0</t>
  </si>
  <si>
    <t>VarLam|H1</t>
  </si>
  <si>
    <t>Lam|H0</t>
  </si>
  <si>
    <t>Lam|H1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</si>
</sst>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D554-C42A-4741-843E-CD054F239886}">
  <dimension ref="B2:G17"/>
  <sheetViews>
    <sheetView workbookViewId="0">
      <selection activeCell="B2" sqref="B2:D17"/>
    </sheetView>
  </sheetViews>
  <sheetFormatPr defaultRowHeight="15" x14ac:dyDescent="0.25"/>
  <cols>
    <col min="3" max="4" width="9.140625" style="1"/>
    <col min="6" max="6" width="19.7109375" customWidth="1"/>
    <col min="7" max="7" width="9.5703125" bestFit="1" customWidth="1"/>
  </cols>
  <sheetData>
    <row r="2" spans="2:7" x14ac:dyDescent="0.25">
      <c r="B2" t="s">
        <v>8</v>
      </c>
      <c r="C2" s="1" t="s">
        <v>0</v>
      </c>
      <c r="D2" s="1" t="s">
        <v>1</v>
      </c>
    </row>
    <row r="3" spans="2:7" x14ac:dyDescent="0.25">
      <c r="B3">
        <v>1</v>
      </c>
      <c r="C3" s="1">
        <v>190</v>
      </c>
      <c r="D3" s="1">
        <v>220</v>
      </c>
      <c r="F3" t="s">
        <v>2</v>
      </c>
      <c r="G3">
        <f>AVERAGE(C3:C17)</f>
        <v>276</v>
      </c>
    </row>
    <row r="4" spans="2:7" x14ac:dyDescent="0.25">
      <c r="B4">
        <v>2</v>
      </c>
      <c r="C4" s="1">
        <v>220</v>
      </c>
      <c r="D4" s="1">
        <v>200</v>
      </c>
      <c r="F4" t="s">
        <v>3</v>
      </c>
      <c r="G4">
        <f>AVERAGE(D3:D17)</f>
        <v>278.66666666666669</v>
      </c>
    </row>
    <row r="5" spans="2:7" x14ac:dyDescent="0.25">
      <c r="B5">
        <v>3</v>
      </c>
      <c r="C5" s="1">
        <v>260</v>
      </c>
      <c r="D5" s="1">
        <v>260</v>
      </c>
    </row>
    <row r="6" spans="2:7" x14ac:dyDescent="0.25">
      <c r="B6">
        <v>4</v>
      </c>
      <c r="C6" s="1">
        <v>210</v>
      </c>
      <c r="D6" s="1">
        <v>300</v>
      </c>
      <c r="F6" t="s">
        <v>4</v>
      </c>
      <c r="G6" s="2">
        <f>_xlfn.VAR.S(C3:C17)</f>
        <v>2065</v>
      </c>
    </row>
    <row r="7" spans="2:7" x14ac:dyDescent="0.25">
      <c r="B7">
        <v>5</v>
      </c>
      <c r="C7" s="1">
        <v>270</v>
      </c>
      <c r="D7" s="1">
        <v>265</v>
      </c>
      <c r="F7" t="s">
        <v>5</v>
      </c>
      <c r="G7" s="2">
        <f>_xlfn.VAR.S(D3:D17)</f>
        <v>1301.6666666666611</v>
      </c>
    </row>
    <row r="8" spans="2:7" x14ac:dyDescent="0.25">
      <c r="B8">
        <v>6</v>
      </c>
      <c r="C8" s="1">
        <v>280</v>
      </c>
      <c r="D8" s="1">
        <v>280</v>
      </c>
      <c r="F8" t="s">
        <v>6</v>
      </c>
      <c r="G8" s="2">
        <f>_xlfn.COVARIANCE.S(C3:C17,D3:D17)</f>
        <v>1242.5000000000002</v>
      </c>
    </row>
    <row r="9" spans="2:7" x14ac:dyDescent="0.25">
      <c r="B9">
        <v>7</v>
      </c>
      <c r="C9" s="1">
        <v>260</v>
      </c>
      <c r="D9" s="1">
        <v>280</v>
      </c>
    </row>
    <row r="10" spans="2:7" x14ac:dyDescent="0.25">
      <c r="B10">
        <v>8</v>
      </c>
      <c r="C10" s="1">
        <v>275</v>
      </c>
      <c r="D10" s="1">
        <v>275</v>
      </c>
      <c r="F10" t="s">
        <v>7</v>
      </c>
      <c r="G10">
        <f xml:space="preserve"> 2*G8/(G6+G7+(G4-G3)^2)</f>
        <v>0.73656303517323274</v>
      </c>
    </row>
    <row r="11" spans="2:7" x14ac:dyDescent="0.25">
      <c r="B11">
        <v>9</v>
      </c>
      <c r="C11" s="1">
        <v>280</v>
      </c>
      <c r="D11" s="1">
        <v>290</v>
      </c>
    </row>
    <row r="12" spans="2:7" x14ac:dyDescent="0.25">
      <c r="B12">
        <v>10</v>
      </c>
      <c r="C12" s="1">
        <v>320</v>
      </c>
      <c r="D12" s="1">
        <v>290</v>
      </c>
    </row>
    <row r="13" spans="2:7" x14ac:dyDescent="0.25">
      <c r="B13">
        <v>11</v>
      </c>
      <c r="C13" s="1">
        <v>300</v>
      </c>
      <c r="D13" s="1">
        <v>300</v>
      </c>
    </row>
    <row r="14" spans="2:7" x14ac:dyDescent="0.25">
      <c r="B14">
        <v>12</v>
      </c>
      <c r="C14" s="1">
        <v>270</v>
      </c>
      <c r="D14" s="1">
        <v>250</v>
      </c>
    </row>
    <row r="15" spans="2:7" x14ac:dyDescent="0.25">
      <c r="B15">
        <v>13</v>
      </c>
      <c r="C15" s="1">
        <v>320</v>
      </c>
      <c r="D15" s="1">
        <v>330</v>
      </c>
    </row>
    <row r="16" spans="2:7" x14ac:dyDescent="0.25">
      <c r="B16">
        <v>14</v>
      </c>
      <c r="C16" s="1">
        <v>335</v>
      </c>
      <c r="D16" s="1">
        <v>320</v>
      </c>
    </row>
    <row r="17" spans="2:4" x14ac:dyDescent="0.25">
      <c r="B17">
        <v>15</v>
      </c>
      <c r="C17" s="1">
        <v>350</v>
      </c>
      <c r="D17" s="1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BB68-9AA6-4AF2-8D23-E76408B1CD6E}">
  <dimension ref="B2:D33"/>
  <sheetViews>
    <sheetView topLeftCell="A16" workbookViewId="0">
      <selection activeCell="C28" sqref="C28"/>
    </sheetView>
  </sheetViews>
  <sheetFormatPr defaultRowHeight="15" x14ac:dyDescent="0.25"/>
  <cols>
    <col min="2" max="2" width="29.7109375" customWidth="1"/>
  </cols>
  <sheetData>
    <row r="2" spans="2:4" x14ac:dyDescent="0.25">
      <c r="B2" s="4" t="s">
        <v>8</v>
      </c>
      <c r="C2" s="4" t="s">
        <v>0</v>
      </c>
      <c r="D2" s="4" t="s">
        <v>1</v>
      </c>
    </row>
    <row r="3" spans="2:4" x14ac:dyDescent="0.25">
      <c r="B3" s="4">
        <v>1</v>
      </c>
      <c r="C3" s="4">
        <v>190</v>
      </c>
      <c r="D3" s="4">
        <v>220</v>
      </c>
    </row>
    <row r="4" spans="2:4" x14ac:dyDescent="0.25">
      <c r="B4" s="4">
        <v>2</v>
      </c>
      <c r="C4" s="4">
        <v>220</v>
      </c>
      <c r="D4" s="4">
        <v>200</v>
      </c>
    </row>
    <row r="5" spans="2:4" x14ac:dyDescent="0.25">
      <c r="B5" s="4">
        <v>3</v>
      </c>
      <c r="C5" s="4">
        <v>260</v>
      </c>
      <c r="D5" s="4">
        <v>260</v>
      </c>
    </row>
    <row r="6" spans="2:4" x14ac:dyDescent="0.25">
      <c r="B6" s="4">
        <v>4</v>
      </c>
      <c r="C6" s="4">
        <v>210</v>
      </c>
      <c r="D6" s="4">
        <v>300</v>
      </c>
    </row>
    <row r="7" spans="2:4" x14ac:dyDescent="0.25">
      <c r="B7" s="4">
        <v>5</v>
      </c>
      <c r="C7" s="4">
        <v>270</v>
      </c>
      <c r="D7" s="4">
        <v>265</v>
      </c>
    </row>
    <row r="8" spans="2:4" x14ac:dyDescent="0.25">
      <c r="B8" s="4">
        <v>6</v>
      </c>
      <c r="C8" s="4">
        <v>280</v>
      </c>
      <c r="D8" s="4">
        <v>280</v>
      </c>
    </row>
    <row r="9" spans="2:4" x14ac:dyDescent="0.25">
      <c r="B9" s="4">
        <v>7</v>
      </c>
      <c r="C9" s="4">
        <v>260</v>
      </c>
      <c r="D9" s="4">
        <v>280</v>
      </c>
    </row>
    <row r="10" spans="2:4" x14ac:dyDescent="0.25">
      <c r="B10" s="4">
        <v>8</v>
      </c>
      <c r="C10" s="4">
        <v>275</v>
      </c>
      <c r="D10" s="4">
        <v>275</v>
      </c>
    </row>
    <row r="11" spans="2:4" x14ac:dyDescent="0.25">
      <c r="B11" s="4">
        <v>9</v>
      </c>
      <c r="C11" s="4">
        <v>280</v>
      </c>
      <c r="D11" s="4">
        <v>290</v>
      </c>
    </row>
    <row r="12" spans="2:4" x14ac:dyDescent="0.25">
      <c r="B12" s="4">
        <v>10</v>
      </c>
      <c r="C12" s="4">
        <v>320</v>
      </c>
      <c r="D12" s="4">
        <v>290</v>
      </c>
    </row>
    <row r="13" spans="2:4" x14ac:dyDescent="0.25">
      <c r="B13" s="4">
        <v>11</v>
      </c>
      <c r="C13" s="4">
        <v>300</v>
      </c>
      <c r="D13" s="4">
        <v>300</v>
      </c>
    </row>
    <row r="14" spans="2:4" x14ac:dyDescent="0.25">
      <c r="B14" s="4">
        <v>12</v>
      </c>
      <c r="C14" s="4">
        <v>270</v>
      </c>
      <c r="D14" s="4">
        <v>250</v>
      </c>
    </row>
    <row r="15" spans="2:4" x14ac:dyDescent="0.25">
      <c r="B15" s="4">
        <v>13</v>
      </c>
      <c r="C15" s="4">
        <v>320</v>
      </c>
      <c r="D15" s="4">
        <v>330</v>
      </c>
    </row>
    <row r="16" spans="2:4" x14ac:dyDescent="0.25">
      <c r="B16" s="4">
        <v>14</v>
      </c>
      <c r="C16" s="4">
        <v>335</v>
      </c>
      <c r="D16" s="4">
        <v>320</v>
      </c>
    </row>
    <row r="17" spans="2:4" x14ac:dyDescent="0.25">
      <c r="B17" s="4">
        <v>15</v>
      </c>
      <c r="C17" s="4">
        <v>350</v>
      </c>
      <c r="D17" s="4">
        <v>320</v>
      </c>
    </row>
    <row r="18" spans="2:4" x14ac:dyDescent="0.25">
      <c r="B18" t="s">
        <v>10</v>
      </c>
      <c r="C18">
        <f>_xlfn.STDEV.S(C3:C17)</f>
        <v>45.442271070007052</v>
      </c>
      <c r="D18">
        <f>_xlfn.STDEV.S(D3:D17)</f>
        <v>36.078617859705503</v>
      </c>
    </row>
    <row r="19" spans="2:4" x14ac:dyDescent="0.25">
      <c r="B19" t="s">
        <v>11</v>
      </c>
      <c r="C19">
        <f>AVERAGE(C3:C17)</f>
        <v>276</v>
      </c>
      <c r="D19">
        <f>AVERAGE(D3:D17)</f>
        <v>278.66666666666669</v>
      </c>
    </row>
    <row r="20" spans="2:4" x14ac:dyDescent="0.25">
      <c r="B20" t="s">
        <v>12</v>
      </c>
      <c r="C20">
        <f>CORREL(C3:C17,D3:D17)</f>
        <v>0.757855623703516</v>
      </c>
    </row>
    <row r="21" spans="2:4" ht="15.75" thickBot="1" x14ac:dyDescent="0.3">
      <c r="B21" t="s">
        <v>13</v>
      </c>
      <c r="C21">
        <v>0.73660000000000003</v>
      </c>
    </row>
    <row r="22" spans="2:4" ht="15.75" thickBot="1" x14ac:dyDescent="0.3">
      <c r="B22" s="5" t="s">
        <v>18</v>
      </c>
      <c r="C22" s="5">
        <f>0.5*LN((1+C21)/(1-C21))</f>
        <v>0.94300533415868215</v>
      </c>
    </row>
    <row r="23" spans="2:4" x14ac:dyDescent="0.25">
      <c r="B23" s="3" t="s">
        <v>14</v>
      </c>
      <c r="C23">
        <f>ABS(C19-D19) / SQRT(C18*D18)</f>
        <v>6.5858793804603979E-2</v>
      </c>
    </row>
    <row r="24" spans="2:4" x14ac:dyDescent="0.25">
      <c r="B24" s="3" t="s">
        <v>9</v>
      </c>
      <c r="C24">
        <v>15</v>
      </c>
    </row>
    <row r="26" spans="2:4" x14ac:dyDescent="0.25">
      <c r="B26" t="s">
        <v>19</v>
      </c>
      <c r="C26">
        <f>((1-C20^2)*C21^2)/((1-C21^2)*C20^2)</f>
        <v>0.87908829257432208</v>
      </c>
    </row>
    <row r="27" spans="2:4" x14ac:dyDescent="0.25">
      <c r="B27" t="s">
        <v>20</v>
      </c>
      <c r="C27">
        <f>(2*C21^3*(1-C21)*C23^2)/(C20*(1-C21^2)^2)</f>
        <v>5.7590499108250695E-3</v>
      </c>
    </row>
    <row r="28" spans="2:4" x14ac:dyDescent="0.25">
      <c r="B28" t="s">
        <v>21</v>
      </c>
      <c r="C28">
        <f>(C21^4 * C23^4)/(2*C20^2 * (1-C21^2)^2)</f>
        <v>2.3043469160197345E-5</v>
      </c>
    </row>
    <row r="29" spans="2:4" ht="15.75" thickBot="1" x14ac:dyDescent="0.3"/>
    <row r="30" spans="2:4" ht="15.75" thickBot="1" x14ac:dyDescent="0.3">
      <c r="B30" s="5" t="s">
        <v>16</v>
      </c>
      <c r="C30" s="5">
        <f>(C26 + C27 - C28)/(C24-2)</f>
        <v>6.8063407616614391E-2</v>
      </c>
    </row>
    <row r="31" spans="2:4" ht="15.75" thickBot="1" x14ac:dyDescent="0.3">
      <c r="B31" s="5" t="s">
        <v>15</v>
      </c>
      <c r="C31" s="5">
        <f>SQRT(C30)</f>
        <v>0.26088964643430063</v>
      </c>
    </row>
    <row r="32" spans="2:4" ht="15.75" thickBot="1" x14ac:dyDescent="0.3"/>
    <row r="33" spans="2:3" ht="15.75" thickBot="1" x14ac:dyDescent="0.3">
      <c r="B33" s="5" t="s">
        <v>17</v>
      </c>
      <c r="C33" s="5">
        <f>C22 - 1.96 *C31</f>
        <v>0.43166162714745293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0DEB-12B9-478B-BC67-B038FCDEF862}">
  <dimension ref="A4:Q13"/>
  <sheetViews>
    <sheetView tabSelected="1" workbookViewId="0">
      <selection activeCell="K8" sqref="K8"/>
    </sheetView>
  </sheetViews>
  <sheetFormatPr defaultRowHeight="15" x14ac:dyDescent="0.25"/>
  <cols>
    <col min="1" max="4" width="9.140625" style="6"/>
    <col min="5" max="5" width="11.7109375" style="6" customWidth="1"/>
    <col min="6" max="10" width="9.140625" style="6"/>
    <col min="11" max="11" width="11.28515625" style="6" customWidth="1"/>
    <col min="12" max="16" width="9.140625" style="6"/>
  </cols>
  <sheetData>
    <row r="4" spans="1:17" x14ac:dyDescent="0.25">
      <c r="A4" s="6" t="s">
        <v>22</v>
      </c>
      <c r="B4" s="6" t="s">
        <v>23</v>
      </c>
      <c r="C4" s="6" t="s">
        <v>29</v>
      </c>
      <c r="D4" s="6" t="s">
        <v>35</v>
      </c>
      <c r="E4" s="6" t="s">
        <v>33</v>
      </c>
      <c r="F4" s="6" t="s">
        <v>24</v>
      </c>
      <c r="G4" s="6" t="s">
        <v>26</v>
      </c>
      <c r="H4" s="6" t="s">
        <v>27</v>
      </c>
      <c r="I4" s="6" t="s">
        <v>28</v>
      </c>
      <c r="J4" s="6" t="s">
        <v>36</v>
      </c>
      <c r="K4" s="6" t="s">
        <v>34</v>
      </c>
      <c r="L4" s="6" t="s">
        <v>25</v>
      </c>
      <c r="M4" s="6" t="s">
        <v>30</v>
      </c>
      <c r="N4" s="6" t="s">
        <v>31</v>
      </c>
      <c r="O4" s="6" t="s">
        <v>32</v>
      </c>
      <c r="Q4" s="6"/>
    </row>
    <row r="5" spans="1:17" x14ac:dyDescent="0.25">
      <c r="A5" s="7">
        <f xml:space="preserve"> 1-_xlfn.NORM.S.DIST(((D5-J5) + _xlfn.NORM.S.INV(1-C5) * SQRT(E5))/SQRT(K5),TRUE)</f>
        <v>0.23525768497164345</v>
      </c>
      <c r="B5" s="6">
        <v>10</v>
      </c>
      <c r="C5" s="6">
        <v>0.05</v>
      </c>
      <c r="D5" s="7">
        <f>0.5*LN((1+F5)/(1-F5))</f>
        <v>0.93853945463572153</v>
      </c>
      <c r="E5" s="7">
        <f xml:space="preserve"> ((1-G5^2)*F5^2/((1-F5^2)*G5^2)  +  2*F5^3*(1-F5)*H5^2/(G5*(1-F5^2)^2) - F5^4*H5^4/(2*G5^2*(1-F5^2)^2))/($B5-2)</f>
        <v>0.11757519422119429</v>
      </c>
      <c r="F5" s="7">
        <f>2*G5/(H5^2+I5+1/I5)</f>
        <v>0.73455048703891002</v>
      </c>
      <c r="G5" s="6">
        <v>0.75</v>
      </c>
      <c r="H5" s="6">
        <v>0.15</v>
      </c>
      <c r="I5" s="6">
        <v>1.1499999999999999</v>
      </c>
      <c r="J5" s="7">
        <f>0.5*LN((1+L5)/(1-L5))</f>
        <v>1.2487425126263096</v>
      </c>
      <c r="K5" s="7">
        <f xml:space="preserve"> ((1-M5^2)*L5^2/((1-L5^2)*M5^2)  +  2*L5^3*(1-L5)*N5^2/(M5*(1-L5^2)^2) - L5^4*N5^4/(2*M5^2*(1-L5^2)^2))/($B5-2)</f>
        <v>0.12369648099000348</v>
      </c>
      <c r="L5" s="7">
        <f>2*M5/(N5^2+O5+1/O5)</f>
        <v>0.84793064544860752</v>
      </c>
      <c r="M5" s="6">
        <v>0.85</v>
      </c>
      <c r="N5" s="6">
        <v>0.05</v>
      </c>
      <c r="O5" s="6">
        <v>1.05</v>
      </c>
    </row>
    <row r="6" spans="1:17" x14ac:dyDescent="0.25">
      <c r="A6" s="7">
        <f xml:space="preserve"> 1-_xlfn.NORM.S.DIST(((D6-J6) + _xlfn.NORM.S.INV(1-C6) * SQRT(E6))/SQRT(K6),TRUE)</f>
        <v>0.38949251279266783</v>
      </c>
      <c r="B6" s="6">
        <v>20</v>
      </c>
      <c r="C6" s="6">
        <v>0.05</v>
      </c>
      <c r="D6" s="7">
        <f>0.5*LN((1+F6)/(1-F6))</f>
        <v>0.93853945463572153</v>
      </c>
      <c r="E6" s="7">
        <f xml:space="preserve"> ((1-G6^2)*F6^2/((1-F6^2)*G6^2)  +  2*F6^3*(1-F6)*H6^2/(G6*(1-F6^2)^2) - F6^4*H6^4/(2*G6^2*(1-F6^2)^2))/($B6-2)</f>
        <v>5.2255641876086355E-2</v>
      </c>
      <c r="F6" s="7">
        <f>2*G6/(H6^2+I6+1/I6)</f>
        <v>0.73455048703891002</v>
      </c>
      <c r="G6" s="6">
        <f>G5</f>
        <v>0.75</v>
      </c>
      <c r="H6" s="6">
        <v>0.15</v>
      </c>
      <c r="I6" s="6">
        <v>1.1499999999999999</v>
      </c>
      <c r="J6" s="7">
        <f>0.5*LN((1+L6)/(1-L6))</f>
        <v>1.2487425126263096</v>
      </c>
      <c r="K6" s="7">
        <f xml:space="preserve"> ((1-M6^2)*L6^2/((1-L6^2)*M6^2)  +  2*L6^3*(1-L6)*N6^2/(M6*(1-L6^2)^2) - L6^4*N6^4/(2*M6^2*(1-L6^2)^2))/($B6-2)</f>
        <v>5.4976213773334878E-2</v>
      </c>
      <c r="L6" s="7">
        <f>2*M6/(N6^2+O6+1/O6)</f>
        <v>0.84793064544860752</v>
      </c>
      <c r="M6" s="6">
        <f>M5</f>
        <v>0.85</v>
      </c>
      <c r="N6" s="6">
        <v>0.05</v>
      </c>
      <c r="O6" s="6">
        <v>1.05</v>
      </c>
    </row>
    <row r="7" spans="1:17" x14ac:dyDescent="0.25">
      <c r="A7" s="7">
        <f t="shared" ref="A7:A13" si="0" xml:space="preserve"> 1-_xlfn.NORM.S.DIST(((D7-J7) + _xlfn.NORM.S.INV(1-C7) * SQRT(E7))/SQRT(K7),TRUE)</f>
        <v>0.51851546079040789</v>
      </c>
      <c r="B7" s="6">
        <v>30</v>
      </c>
      <c r="C7" s="6">
        <v>0.05</v>
      </c>
      <c r="D7" s="7">
        <f t="shared" ref="D7:D9" si="1">0.5*LN((1+F7)/(1-F7))</f>
        <v>0.93853945463572153</v>
      </c>
      <c r="E7" s="7">
        <f t="shared" ref="E7:E9" si="2" xml:space="preserve"> ((1-G7^2)*F7^2/((1-F7^2)*G7^2)  +  2*F7^3*(1-F7)*H7^2/(G7*(1-F7^2)^2) - F7^4*H7^4/(2*G7^2*(1-F7^2)^2))/($B7-2)</f>
        <v>3.3592912634626944E-2</v>
      </c>
      <c r="F7" s="7">
        <f t="shared" ref="F7:F9" si="3">2*G7/(H7^2+I7+1/I7)</f>
        <v>0.73455048703891002</v>
      </c>
      <c r="G7" s="6">
        <f t="shared" ref="G7:G13" si="4">G6</f>
        <v>0.75</v>
      </c>
      <c r="H7" s="6">
        <v>0.15</v>
      </c>
      <c r="I7" s="6">
        <v>1.1499999999999999</v>
      </c>
      <c r="J7" s="7">
        <f t="shared" ref="J7:J9" si="5">0.5*LN((1+L7)/(1-L7))</f>
        <v>1.2487425126263096</v>
      </c>
      <c r="K7" s="7">
        <f t="shared" ref="K7:K9" si="6" xml:space="preserve"> ((1-M7^2)*L7^2/((1-L7^2)*M7^2)  +  2*L7^3*(1-L7)*N7^2/(M7*(1-L7^2)^2) - L7^4*N7^4/(2*M7^2*(1-L7^2)^2))/($B7-2)</f>
        <v>3.5341851711429569E-2</v>
      </c>
      <c r="L7" s="7">
        <f t="shared" ref="L7:L9" si="7">2*M7/(N7^2+O7+1/O7)</f>
        <v>0.84793064544860752</v>
      </c>
      <c r="M7" s="6">
        <f t="shared" ref="M7:M13" si="8">M6</f>
        <v>0.85</v>
      </c>
      <c r="N7" s="6">
        <v>0.05</v>
      </c>
      <c r="O7" s="6">
        <v>1.05</v>
      </c>
    </row>
    <row r="8" spans="1:17" x14ac:dyDescent="0.25">
      <c r="A8" s="7">
        <f t="shared" si="0"/>
        <v>0.62499676667962589</v>
      </c>
      <c r="B8" s="6">
        <v>40</v>
      </c>
      <c r="C8" s="6">
        <v>0.05</v>
      </c>
      <c r="D8" s="7">
        <f t="shared" si="1"/>
        <v>0.93853945463572153</v>
      </c>
      <c r="E8" s="7">
        <f t="shared" si="2"/>
        <v>2.4752672467619852E-2</v>
      </c>
      <c r="F8" s="7">
        <f t="shared" si="3"/>
        <v>0.73455048703891002</v>
      </c>
      <c r="G8" s="6">
        <f t="shared" si="4"/>
        <v>0.75</v>
      </c>
      <c r="H8" s="6">
        <v>0.15</v>
      </c>
      <c r="I8" s="6">
        <v>1.1499999999999999</v>
      </c>
      <c r="J8" s="7">
        <f t="shared" si="5"/>
        <v>1.2487425126263096</v>
      </c>
      <c r="K8" s="7">
        <f t="shared" si="6"/>
        <v>2.6041364418948099E-2</v>
      </c>
      <c r="L8" s="7">
        <f t="shared" si="7"/>
        <v>0.84793064544860752</v>
      </c>
      <c r="M8" s="6">
        <f t="shared" si="8"/>
        <v>0.85</v>
      </c>
      <c r="N8" s="6">
        <v>0.05</v>
      </c>
      <c r="O8" s="6">
        <v>1.05</v>
      </c>
    </row>
    <row r="9" spans="1:17" x14ac:dyDescent="0.25">
      <c r="A9" s="7">
        <f t="shared" si="0"/>
        <v>0.71116990809592551</v>
      </c>
      <c r="B9" s="6">
        <v>50</v>
      </c>
      <c r="C9" s="6">
        <v>0.05</v>
      </c>
      <c r="D9" s="7">
        <f t="shared" si="1"/>
        <v>0.93853945463572153</v>
      </c>
      <c r="E9" s="7">
        <f t="shared" si="2"/>
        <v>1.9595865703532382E-2</v>
      </c>
      <c r="F9" s="7">
        <f t="shared" si="3"/>
        <v>0.73455048703891002</v>
      </c>
      <c r="G9" s="6">
        <f t="shared" si="4"/>
        <v>0.75</v>
      </c>
      <c r="H9" s="6">
        <v>0.15</v>
      </c>
      <c r="I9" s="6">
        <v>1.1499999999999999</v>
      </c>
      <c r="J9" s="7">
        <f t="shared" si="5"/>
        <v>1.2487425126263096</v>
      </c>
      <c r="K9" s="7">
        <f t="shared" si="6"/>
        <v>2.0616080165000581E-2</v>
      </c>
      <c r="L9" s="7">
        <f t="shared" si="7"/>
        <v>0.84793064544860752</v>
      </c>
      <c r="M9" s="6">
        <f t="shared" si="8"/>
        <v>0.85</v>
      </c>
      <c r="N9" s="6">
        <v>0.05</v>
      </c>
      <c r="O9" s="6">
        <v>1.05</v>
      </c>
    </row>
    <row r="10" spans="1:17" x14ac:dyDescent="0.25">
      <c r="A10" s="7">
        <f t="shared" si="0"/>
        <v>0.77970961075791456</v>
      </c>
      <c r="B10" s="6">
        <v>60</v>
      </c>
      <c r="C10" s="6">
        <v>0.05</v>
      </c>
      <c r="D10" s="7">
        <f t="shared" ref="D10" si="9">0.5*LN((1+F10)/(1-F10))</f>
        <v>0.93853945463572153</v>
      </c>
      <c r="E10" s="7">
        <f t="shared" ref="E10" si="10" xml:space="preserve"> ((1-G10^2)*F10^2/((1-F10^2)*G10^2)  +  2*F10^3*(1-F10)*H10^2/(G10*(1-F10^2)^2) - F10^4*H10^4/(2*G10^2*(1-F10^2)^2))/($B10-2)</f>
        <v>1.6217268168440591E-2</v>
      </c>
      <c r="F10" s="7">
        <f t="shared" ref="F10" si="11">2*G10/(H10^2+I10+1/I10)</f>
        <v>0.73455048703891002</v>
      </c>
      <c r="G10" s="6">
        <f t="shared" si="4"/>
        <v>0.75</v>
      </c>
      <c r="H10" s="6">
        <v>0.15</v>
      </c>
      <c r="I10" s="6">
        <v>1.1499999999999999</v>
      </c>
      <c r="J10" s="7">
        <f t="shared" ref="J10" si="12">0.5*LN((1+L10)/(1-L10))</f>
        <v>1.2487425126263096</v>
      </c>
      <c r="K10" s="7">
        <f t="shared" ref="K10" si="13" xml:space="preserve"> ((1-M10^2)*L10^2/((1-L10^2)*M10^2)  +  2*L10^3*(1-L10)*N10^2/(M10*(1-L10^2)^2) - L10^4*N10^4/(2*M10^2*(1-L10^2)^2))/($B10-2)</f>
        <v>1.7061583584828066E-2</v>
      </c>
      <c r="L10" s="7">
        <f t="shared" ref="L10" si="14">2*M10/(N10^2+O10+1/O10)</f>
        <v>0.84793064544860752</v>
      </c>
      <c r="M10" s="6">
        <f t="shared" si="8"/>
        <v>0.85</v>
      </c>
      <c r="N10" s="6">
        <v>0.05</v>
      </c>
      <c r="O10" s="6">
        <v>1.05</v>
      </c>
    </row>
    <row r="11" spans="1:17" x14ac:dyDescent="0.25">
      <c r="A11" s="7">
        <f t="shared" si="0"/>
        <v>0.83342897223946943</v>
      </c>
      <c r="B11" s="6">
        <v>70</v>
      </c>
      <c r="C11" s="6">
        <v>0.05</v>
      </c>
      <c r="D11" s="7">
        <f t="shared" ref="D11" si="15">0.5*LN((1+F11)/(1-F11))</f>
        <v>0.93853945463572153</v>
      </c>
      <c r="E11" s="7">
        <f t="shared" ref="E11" si="16" xml:space="preserve"> ((1-G11^2)*F11^2/((1-F11^2)*G11^2)  +  2*F11^3*(1-F11)*H11^2/(G11*(1-F11^2)^2) - F11^4*H11^4/(2*G11^2*(1-F11^2)^2))/($B11-2)</f>
        <v>1.383237579072874E-2</v>
      </c>
      <c r="F11" s="7">
        <f t="shared" ref="F11" si="17">2*G11/(H11^2+I11+1/I11)</f>
        <v>0.73455048703891002</v>
      </c>
      <c r="G11" s="6">
        <f t="shared" si="4"/>
        <v>0.75</v>
      </c>
      <c r="H11" s="6">
        <v>0.15</v>
      </c>
      <c r="I11" s="6">
        <v>1.1499999999999999</v>
      </c>
      <c r="J11" s="7">
        <f t="shared" ref="J11" si="18">0.5*LN((1+L11)/(1-L11))</f>
        <v>1.2487425126263096</v>
      </c>
      <c r="K11" s="7">
        <f t="shared" ref="K11" si="19" xml:space="preserve"> ((1-M11^2)*L11^2/((1-L11^2)*M11^2)  +  2*L11^3*(1-L11)*N11^2/(M11*(1-L11^2)^2) - L11^4*N11^4/(2*M11^2*(1-L11^2)^2))/($B11-2)</f>
        <v>1.4552527175294526E-2</v>
      </c>
      <c r="L11" s="7">
        <f t="shared" ref="L11" si="20">2*M11/(N11^2+O11+1/O11)</f>
        <v>0.84793064544860752</v>
      </c>
      <c r="M11" s="6">
        <f t="shared" si="8"/>
        <v>0.85</v>
      </c>
      <c r="N11" s="6">
        <v>0.05</v>
      </c>
      <c r="O11" s="6">
        <v>1.05</v>
      </c>
    </row>
    <row r="12" spans="1:17" x14ac:dyDescent="0.25">
      <c r="A12" s="7">
        <f t="shared" si="0"/>
        <v>0.87501006078880594</v>
      </c>
      <c r="B12" s="6">
        <v>80</v>
      </c>
      <c r="C12" s="6">
        <v>0.05</v>
      </c>
      <c r="D12" s="7">
        <f t="shared" ref="D12:D13" si="21">0.5*LN((1+F12)/(1-F12))</f>
        <v>0.93853945463572153</v>
      </c>
      <c r="E12" s="7">
        <f t="shared" ref="E12:E13" si="22" xml:space="preserve"> ((1-G12^2)*F12^2/((1-F12^2)*G12^2)  +  2*F12^3*(1-F12)*H12^2/(G12*(1-F12^2)^2) - F12^4*H12^4/(2*G12^2*(1-F12^2)^2))/($B12-2)</f>
        <v>1.205899427909685E-2</v>
      </c>
      <c r="F12" s="7">
        <f t="shared" ref="F12:F13" si="23">2*G12/(H12^2+I12+1/I12)</f>
        <v>0.73455048703891002</v>
      </c>
      <c r="G12" s="6">
        <f t="shared" si="4"/>
        <v>0.75</v>
      </c>
      <c r="H12" s="6">
        <v>0.15</v>
      </c>
      <c r="I12" s="6">
        <v>1.1499999999999999</v>
      </c>
      <c r="J12" s="7">
        <f t="shared" ref="J12:J13" si="24">0.5*LN((1+L12)/(1-L12))</f>
        <v>1.2487425126263096</v>
      </c>
      <c r="K12" s="7">
        <f t="shared" ref="K12:K13" si="25" xml:space="preserve"> ((1-M12^2)*L12^2/((1-L12^2)*M12^2)  +  2*L12^3*(1-L12)*N12^2/(M12*(1-L12^2)^2) - L12^4*N12^4/(2*M12^2*(1-L12^2)^2))/($B12-2)</f>
        <v>1.268681856307728E-2</v>
      </c>
      <c r="L12" s="7">
        <f t="shared" ref="L12:L13" si="26">2*M12/(N12^2+O12+1/O12)</f>
        <v>0.84793064544860752</v>
      </c>
      <c r="M12" s="6">
        <f t="shared" si="8"/>
        <v>0.85</v>
      </c>
      <c r="N12" s="6">
        <v>0.05</v>
      </c>
      <c r="O12" s="6">
        <v>1.05</v>
      </c>
    </row>
    <row r="13" spans="1:17" x14ac:dyDescent="0.25">
      <c r="A13" s="7">
        <f t="shared" si="0"/>
        <v>0.90685209636620179</v>
      </c>
      <c r="B13" s="6">
        <v>90</v>
      </c>
      <c r="C13" s="6">
        <v>0.05</v>
      </c>
      <c r="D13" s="7">
        <f t="shared" si="21"/>
        <v>0.93853945463572153</v>
      </c>
      <c r="E13" s="7">
        <f t="shared" si="22"/>
        <v>1.0688654020108572E-2</v>
      </c>
      <c r="F13" s="7">
        <f t="shared" si="23"/>
        <v>0.73455048703891002</v>
      </c>
      <c r="G13" s="6">
        <f t="shared" si="4"/>
        <v>0.75</v>
      </c>
      <c r="H13" s="6">
        <v>0.15</v>
      </c>
      <c r="I13" s="6">
        <v>1.1499999999999999</v>
      </c>
      <c r="J13" s="7">
        <f t="shared" si="24"/>
        <v>1.2487425126263096</v>
      </c>
      <c r="K13" s="7">
        <f t="shared" si="25"/>
        <v>1.1245134635454861E-2</v>
      </c>
      <c r="L13" s="7">
        <f t="shared" si="26"/>
        <v>0.84793064544860752</v>
      </c>
      <c r="M13" s="6">
        <f t="shared" si="8"/>
        <v>0.85</v>
      </c>
      <c r="N13" s="6">
        <v>0.05</v>
      </c>
      <c r="O13" s="6">
        <v>1.05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8.4</vt:lpstr>
      <vt:lpstr>Example 8.5</vt:lpstr>
      <vt:lpstr>Example 8.6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 Gwet</dc:creator>
  <cp:lastModifiedBy>KL Gwet</cp:lastModifiedBy>
  <dcterms:created xsi:type="dcterms:W3CDTF">2020-06-27T19:22:37Z</dcterms:created>
  <dcterms:modified xsi:type="dcterms:W3CDTF">2020-07-26T10:54:34Z</dcterms:modified>
</cp:coreProperties>
</file>