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4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wet6\Documents\HandbookIRR5thEdition\VOL2ICC\chap4\"/>
    </mc:Choice>
  </mc:AlternateContent>
  <xr:revisionPtr revIDLastSave="0" documentId="13_ncr:1_{870CE99E-E948-4756-91E6-4F921ED2B0C3}" xr6:coauthVersionLast="45" xr6:coauthVersionMax="45" xr10:uidLastSave="{00000000-0000-0000-0000-000000000000}"/>
  <bookViews>
    <workbookView xWindow="-120" yWindow="-120" windowWidth="20730" windowHeight="11310" xr2:uid="{00000000-000D-0000-FFFF-FFFF00000000}"/>
  </bookViews>
  <sheets>
    <sheet name="Example 4.1" sheetId="1" r:id="rId1"/>
    <sheet name="Example 8.2" sheetId="2" r:id="rId2"/>
    <sheet name="Example 8.3" sheetId="3" r:id="rId3"/>
    <sheet name="Example 8.4" sheetId="4" r:id="rId4"/>
    <sheet name="Example 8.5" sheetId="5" r:id="rId5"/>
    <sheet name="Example 8.6" sheetId="6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" i="6" l="1"/>
  <c r="U10" i="2" l="1"/>
  <c r="T10" i="2"/>
  <c r="Y5" i="2" s="1"/>
  <c r="S10" i="2"/>
  <c r="X8" i="2" s="1"/>
  <c r="R10" i="2"/>
  <c r="Z5" i="2" l="1"/>
  <c r="W8" i="2"/>
  <c r="Z8" i="2"/>
  <c r="W5" i="2"/>
  <c r="X5" i="2"/>
  <c r="Z7" i="2"/>
  <c r="W7" i="2"/>
  <c r="Y8" i="2"/>
  <c r="X6" i="2"/>
  <c r="W9" i="2"/>
  <c r="Y6" i="2"/>
  <c r="X9" i="2"/>
  <c r="Y4" i="2"/>
  <c r="X7" i="2"/>
  <c r="Z9" i="2"/>
  <c r="V10" i="2"/>
  <c r="R11" i="2" s="1"/>
  <c r="X4" i="2"/>
  <c r="Z6" i="2"/>
  <c r="Y9" i="2"/>
  <c r="W4" i="2"/>
  <c r="Z4" i="2"/>
  <c r="Y7" i="2"/>
  <c r="W6" i="2"/>
  <c r="I16" i="6"/>
  <c r="I17" i="6" s="1"/>
  <c r="I18" i="6" s="1"/>
  <c r="I19" i="6" s="1"/>
  <c r="I20" i="6" s="1"/>
  <c r="I21" i="6" s="1"/>
  <c r="I22" i="6" s="1"/>
  <c r="I23" i="6" s="1"/>
  <c r="G11" i="6"/>
  <c r="F11" i="6"/>
  <c r="M8" i="6" s="1"/>
  <c r="E11" i="6"/>
  <c r="L10" i="6" s="1"/>
  <c r="D11" i="6"/>
  <c r="K6" i="6" s="1"/>
  <c r="C11" i="6"/>
  <c r="J10" i="6" s="1"/>
  <c r="L9" i="6"/>
  <c r="K9" i="6"/>
  <c r="L8" i="6"/>
  <c r="L6" i="6"/>
  <c r="L5" i="6"/>
  <c r="C1" i="6"/>
  <c r="B1" i="6"/>
  <c r="F12" i="6" l="1"/>
  <c r="K7" i="6"/>
  <c r="M9" i="6"/>
  <c r="X12" i="2"/>
  <c r="L7" i="6"/>
  <c r="K5" i="6"/>
  <c r="M7" i="6"/>
  <c r="M10" i="6"/>
  <c r="M6" i="6"/>
  <c r="K8" i="6"/>
  <c r="T11" i="2"/>
  <c r="S11" i="2"/>
  <c r="R12" i="2" s="1"/>
  <c r="R14" i="2" s="1"/>
  <c r="M5" i="6"/>
  <c r="U11" i="2"/>
  <c r="J5" i="6"/>
  <c r="N11" i="6" s="1"/>
  <c r="J6" i="6"/>
  <c r="J7" i="6"/>
  <c r="J8" i="6"/>
  <c r="J9" i="6"/>
  <c r="D12" i="6"/>
  <c r="C12" i="6"/>
  <c r="E12" i="6"/>
  <c r="K10" i="6"/>
  <c r="B17" i="5"/>
  <c r="B19" i="5" s="1"/>
  <c r="C1" i="5"/>
  <c r="B1" i="5"/>
  <c r="J10" i="5"/>
  <c r="J9" i="5"/>
  <c r="J8" i="5"/>
  <c r="J7" i="5"/>
  <c r="J6" i="5"/>
  <c r="J5" i="5"/>
  <c r="G11" i="5"/>
  <c r="F11" i="5"/>
  <c r="F12" i="5" s="1"/>
  <c r="E11" i="5"/>
  <c r="E12" i="5" s="1"/>
  <c r="D11" i="5"/>
  <c r="K9" i="5" s="1"/>
  <c r="C11" i="5"/>
  <c r="C12" i="5" s="1"/>
  <c r="B14" i="4"/>
  <c r="B15" i="4" s="1"/>
  <c r="B16" i="4" s="1"/>
  <c r="B17" i="4" s="1"/>
  <c r="B18" i="4" s="1"/>
  <c r="B19" i="4" s="1"/>
  <c r="B20" i="4" s="1"/>
  <c r="B21" i="4" s="1"/>
  <c r="B22" i="4" s="1"/>
  <c r="B23" i="4" s="1"/>
  <c r="K6" i="5" l="1"/>
  <c r="K8" i="5"/>
  <c r="K10" i="5"/>
  <c r="L6" i="5"/>
  <c r="L8" i="5"/>
  <c r="L10" i="5"/>
  <c r="B18" i="5"/>
  <c r="D12" i="5"/>
  <c r="G12" i="5" s="1"/>
  <c r="B14" i="5" s="1"/>
  <c r="M6" i="5"/>
  <c r="M8" i="5"/>
  <c r="M10" i="5"/>
  <c r="K5" i="5"/>
  <c r="K7" i="5"/>
  <c r="L5" i="5"/>
  <c r="N11" i="5" s="1"/>
  <c r="L7" i="5"/>
  <c r="L9" i="5"/>
  <c r="M5" i="5"/>
  <c r="M7" i="5"/>
  <c r="M9" i="5"/>
  <c r="G12" i="6"/>
  <c r="G10" i="4"/>
  <c r="C10" i="4"/>
  <c r="B10" i="4"/>
  <c r="G9" i="4"/>
  <c r="N9" i="4" s="1"/>
  <c r="G8" i="4"/>
  <c r="M8" i="4" s="1"/>
  <c r="G7" i="4"/>
  <c r="N7" i="4" s="1"/>
  <c r="G6" i="4"/>
  <c r="L6" i="4" s="1"/>
  <c r="G5" i="4"/>
  <c r="N5" i="4" s="1"/>
  <c r="G4" i="4"/>
  <c r="L4" i="4" s="1"/>
  <c r="B21" i="5" l="1"/>
  <c r="B23" i="5" s="1"/>
  <c r="B20" i="5"/>
  <c r="B22" i="5" s="1"/>
  <c r="J23" i="6"/>
  <c r="K23" i="6" s="1"/>
  <c r="J22" i="6"/>
  <c r="K22" i="6" s="1"/>
  <c r="J21" i="6"/>
  <c r="K21" i="6" s="1"/>
  <c r="J20" i="6"/>
  <c r="K20" i="6" s="1"/>
  <c r="J15" i="6"/>
  <c r="K15" i="6" s="1"/>
  <c r="J19" i="6"/>
  <c r="J18" i="6"/>
  <c r="K18" i="6" s="1"/>
  <c r="J17" i="6"/>
  <c r="K17" i="6" s="1"/>
  <c r="J16" i="6"/>
  <c r="K16" i="6" s="1"/>
  <c r="K19" i="6"/>
  <c r="K5" i="4"/>
  <c r="K7" i="4"/>
  <c r="K9" i="4"/>
  <c r="L5" i="4"/>
  <c r="L7" i="4"/>
  <c r="L9" i="4"/>
  <c r="M4" i="4"/>
  <c r="M6" i="4"/>
  <c r="H4" i="4"/>
  <c r="N4" i="4"/>
  <c r="H6" i="4"/>
  <c r="N6" i="4"/>
  <c r="H8" i="4"/>
  <c r="N8" i="4"/>
  <c r="K4" i="4"/>
  <c r="M5" i="4"/>
  <c r="K6" i="4"/>
  <c r="M7" i="4"/>
  <c r="K8" i="4"/>
  <c r="M9" i="4"/>
  <c r="H5" i="4"/>
  <c r="H7" i="4"/>
  <c r="L8" i="4"/>
  <c r="H9" i="4"/>
  <c r="B15" i="3"/>
  <c r="K9" i="3"/>
  <c r="C10" i="3"/>
  <c r="B10" i="3"/>
  <c r="G10" i="3"/>
  <c r="G9" i="3"/>
  <c r="N9" i="3" s="1"/>
  <c r="G8" i="3"/>
  <c r="H8" i="3" s="1"/>
  <c r="G7" i="3"/>
  <c r="M7" i="3" s="1"/>
  <c r="G6" i="3"/>
  <c r="N6" i="3" s="1"/>
  <c r="G5" i="3"/>
  <c r="N5" i="3" s="1"/>
  <c r="G4" i="3"/>
  <c r="H4" i="3" s="1"/>
  <c r="H6" i="3" l="1"/>
  <c r="H10" i="4"/>
  <c r="K6" i="3"/>
  <c r="L6" i="3"/>
  <c r="B16" i="3"/>
  <c r="B17" i="3"/>
  <c r="O10" i="4"/>
  <c r="K7" i="3"/>
  <c r="K5" i="3"/>
  <c r="L7" i="3"/>
  <c r="H9" i="3"/>
  <c r="L5" i="3"/>
  <c r="L9" i="3"/>
  <c r="M4" i="3"/>
  <c r="M5" i="3"/>
  <c r="M6" i="3"/>
  <c r="M8" i="3"/>
  <c r="M9" i="3"/>
  <c r="K4" i="3"/>
  <c r="O10" i="3" s="1"/>
  <c r="K8" i="3"/>
  <c r="L4" i="3"/>
  <c r="L8" i="3"/>
  <c r="H7" i="3"/>
  <c r="H5" i="3"/>
  <c r="N4" i="3"/>
  <c r="N7" i="3"/>
  <c r="N8" i="3"/>
  <c r="B14" i="2"/>
  <c r="F22" i="2"/>
  <c r="E22" i="2"/>
  <c r="D22" i="2"/>
  <c r="C22" i="2"/>
  <c r="F21" i="2"/>
  <c r="E21" i="2"/>
  <c r="D21" i="2"/>
  <c r="C21" i="2"/>
  <c r="F20" i="2"/>
  <c r="E20" i="2"/>
  <c r="D20" i="2"/>
  <c r="C20" i="2"/>
  <c r="F19" i="2"/>
  <c r="E19" i="2"/>
  <c r="D19" i="2"/>
  <c r="C19" i="2"/>
  <c r="F18" i="2"/>
  <c r="E18" i="2"/>
  <c r="D18" i="2"/>
  <c r="C18" i="2"/>
  <c r="F17" i="2"/>
  <c r="E17" i="2"/>
  <c r="D17" i="2"/>
  <c r="C17" i="2"/>
  <c r="F10" i="2"/>
  <c r="F11" i="2" s="1"/>
  <c r="E10" i="2"/>
  <c r="E11" i="2" s="1"/>
  <c r="D10" i="2"/>
  <c r="D11" i="2" s="1"/>
  <c r="C10" i="2"/>
  <c r="C11" i="2" s="1"/>
  <c r="M9" i="2"/>
  <c r="L9" i="2"/>
  <c r="K9" i="2"/>
  <c r="J9" i="2"/>
  <c r="M8" i="2"/>
  <c r="L8" i="2"/>
  <c r="K8" i="2"/>
  <c r="J8" i="2"/>
  <c r="M7" i="2"/>
  <c r="L7" i="2"/>
  <c r="K7" i="2"/>
  <c r="J7" i="2"/>
  <c r="M6" i="2"/>
  <c r="L6" i="2"/>
  <c r="K6" i="2"/>
  <c r="J6" i="2"/>
  <c r="M5" i="2"/>
  <c r="L5" i="2"/>
  <c r="K5" i="2"/>
  <c r="J5" i="2"/>
  <c r="M4" i="2"/>
  <c r="M10" i="2" s="1"/>
  <c r="L4" i="2"/>
  <c r="L10" i="2" s="1"/>
  <c r="K4" i="2"/>
  <c r="K10" i="2" s="1"/>
  <c r="J4" i="2"/>
  <c r="J10" i="2" s="1"/>
  <c r="C23" i="2" l="1"/>
  <c r="C12" i="2" s="1"/>
  <c r="C20" i="4"/>
  <c r="D20" i="4" s="1"/>
  <c r="C19" i="4"/>
  <c r="D19" i="4" s="1"/>
  <c r="C18" i="4"/>
  <c r="D18" i="4" s="1"/>
  <c r="C17" i="4"/>
  <c r="D17" i="4" s="1"/>
  <c r="C13" i="4"/>
  <c r="D13" i="4" s="1"/>
  <c r="C16" i="4"/>
  <c r="D16" i="4" s="1"/>
  <c r="C23" i="4"/>
  <c r="D23" i="4" s="1"/>
  <c r="C15" i="4"/>
  <c r="D15" i="4" s="1"/>
  <c r="C22" i="4"/>
  <c r="D22" i="4" s="1"/>
  <c r="C14" i="4"/>
  <c r="D14" i="4" s="1"/>
  <c r="C21" i="4"/>
  <c r="D21" i="4" s="1"/>
  <c r="H10" i="3"/>
  <c r="B12" i="3" s="1"/>
  <c r="J18" i="2"/>
  <c r="E12" i="2"/>
  <c r="G10" i="2"/>
  <c r="G19" i="2"/>
  <c r="M19" i="2" s="1"/>
  <c r="G21" i="2"/>
  <c r="J21" i="2" s="1"/>
  <c r="N5" i="2"/>
  <c r="N7" i="2"/>
  <c r="N9" i="2"/>
  <c r="N4" i="2"/>
  <c r="N6" i="2"/>
  <c r="N8" i="2"/>
  <c r="D23" i="2"/>
  <c r="G18" i="2"/>
  <c r="G20" i="2"/>
  <c r="M20" i="2" s="1"/>
  <c r="G22" i="2"/>
  <c r="E23" i="2"/>
  <c r="F23" i="2"/>
  <c r="F12" i="2" s="1"/>
  <c r="G17" i="2"/>
  <c r="J17" i="2" s="1"/>
  <c r="L12" i="1"/>
  <c r="I10" i="1"/>
  <c r="H10" i="1"/>
  <c r="G10" i="1"/>
  <c r="F10" i="1"/>
  <c r="J9" i="1"/>
  <c r="J8" i="1"/>
  <c r="J7" i="1"/>
  <c r="J6" i="1"/>
  <c r="J5" i="1"/>
  <c r="J4" i="1"/>
  <c r="I19" i="1"/>
  <c r="H19" i="1"/>
  <c r="G19" i="1"/>
  <c r="F19" i="1"/>
  <c r="I18" i="1"/>
  <c r="H18" i="1"/>
  <c r="G18" i="1"/>
  <c r="F18" i="1"/>
  <c r="I17" i="1"/>
  <c r="H17" i="1"/>
  <c r="G17" i="1"/>
  <c r="F17" i="1"/>
  <c r="I16" i="1"/>
  <c r="H16" i="1"/>
  <c r="G16" i="1"/>
  <c r="F16" i="1"/>
  <c r="I15" i="1"/>
  <c r="H15" i="1"/>
  <c r="G15" i="1"/>
  <c r="F15" i="1"/>
  <c r="I14" i="1"/>
  <c r="H14" i="1"/>
  <c r="G14" i="1"/>
  <c r="F14" i="1"/>
  <c r="R9" i="1"/>
  <c r="Q9" i="1"/>
  <c r="P9" i="1"/>
  <c r="O9" i="1"/>
  <c r="R8" i="1"/>
  <c r="Q8" i="1"/>
  <c r="P8" i="1"/>
  <c r="O8" i="1"/>
  <c r="R7" i="1"/>
  <c r="Q7" i="1"/>
  <c r="P7" i="1"/>
  <c r="O7" i="1"/>
  <c r="R6" i="1"/>
  <c r="Q6" i="1"/>
  <c r="P6" i="1"/>
  <c r="O6" i="1"/>
  <c r="R5" i="1"/>
  <c r="Q5" i="1"/>
  <c r="P5" i="1"/>
  <c r="O5" i="1"/>
  <c r="R4" i="1"/>
  <c r="Q4" i="1"/>
  <c r="P4" i="1"/>
  <c r="O4" i="1"/>
  <c r="K9" i="1"/>
  <c r="K8" i="1"/>
  <c r="K7" i="1"/>
  <c r="K6" i="1"/>
  <c r="K5" i="1"/>
  <c r="K4" i="1"/>
  <c r="B19" i="3" l="1"/>
  <c r="B21" i="3" s="1"/>
  <c r="B18" i="3"/>
  <c r="B20" i="3" s="1"/>
  <c r="O10" i="1"/>
  <c r="J19" i="2"/>
  <c r="L22" i="2"/>
  <c r="K22" i="2"/>
  <c r="L20" i="2"/>
  <c r="K20" i="2"/>
  <c r="J22" i="2"/>
  <c r="L18" i="2"/>
  <c r="K18" i="2"/>
  <c r="M22" i="2"/>
  <c r="M18" i="2"/>
  <c r="L21" i="2"/>
  <c r="K21" i="2"/>
  <c r="L17" i="2"/>
  <c r="K17" i="2"/>
  <c r="K19" i="2"/>
  <c r="L19" i="2"/>
  <c r="J20" i="2"/>
  <c r="M21" i="2"/>
  <c r="M17" i="2"/>
  <c r="D12" i="2"/>
  <c r="G12" i="2" s="1"/>
  <c r="N19" i="2"/>
  <c r="N21" i="2"/>
  <c r="N10" i="2"/>
  <c r="G23" i="2"/>
  <c r="S9" i="1"/>
  <c r="J19" i="1"/>
  <c r="L9" i="1" s="1"/>
  <c r="S7" i="1"/>
  <c r="S8" i="1"/>
  <c r="J15" i="1"/>
  <c r="L5" i="1" s="1"/>
  <c r="J17" i="1"/>
  <c r="L7" i="1" s="1"/>
  <c r="J18" i="1"/>
  <c r="L8" i="1" s="1"/>
  <c r="S5" i="1"/>
  <c r="R10" i="1"/>
  <c r="I20" i="1"/>
  <c r="R18" i="1" s="1"/>
  <c r="G20" i="1"/>
  <c r="P19" i="1" s="1"/>
  <c r="J10" i="1"/>
  <c r="J16" i="1"/>
  <c r="L6" i="1" s="1"/>
  <c r="S6" i="1"/>
  <c r="Q10" i="1"/>
  <c r="H20" i="1"/>
  <c r="P10" i="1"/>
  <c r="J14" i="1"/>
  <c r="L4" i="1" s="1"/>
  <c r="F20" i="1"/>
  <c r="S4" i="1"/>
  <c r="P16" i="1" l="1"/>
  <c r="R19" i="1"/>
  <c r="C25" i="2"/>
  <c r="N18" i="2"/>
  <c r="N17" i="2"/>
  <c r="N20" i="2"/>
  <c r="N22" i="2"/>
  <c r="R17" i="1"/>
  <c r="P18" i="1"/>
  <c r="R14" i="1"/>
  <c r="R16" i="1"/>
  <c r="R15" i="1"/>
  <c r="S10" i="1"/>
  <c r="P17" i="1"/>
  <c r="P15" i="1"/>
  <c r="P14" i="1"/>
  <c r="Q17" i="1"/>
  <c r="Q18" i="1"/>
  <c r="Q16" i="1"/>
  <c r="Q14" i="1"/>
  <c r="Q15" i="1"/>
  <c r="Q19" i="1"/>
  <c r="O19" i="1"/>
  <c r="O18" i="1"/>
  <c r="O17" i="1"/>
  <c r="O16" i="1"/>
  <c r="O15" i="1"/>
  <c r="J20" i="1"/>
  <c r="O14" i="1"/>
  <c r="L10" i="1"/>
  <c r="N23" i="2" l="1"/>
  <c r="S19" i="1"/>
  <c r="S17" i="1"/>
  <c r="S14" i="1"/>
  <c r="S15" i="1"/>
  <c r="S16" i="1"/>
  <c r="S18" i="1"/>
  <c r="C4" i="1"/>
  <c r="E25" i="2" l="1"/>
  <c r="G25" i="2" s="1"/>
  <c r="S20" i="1"/>
  <c r="C6" i="1" s="1"/>
  <c r="C8" i="1" l="1"/>
</calcChain>
</file>

<file path=xl/sharedStrings.xml><?xml version="1.0" encoding="utf-8"?>
<sst xmlns="http://schemas.openxmlformats.org/spreadsheetml/2006/main" count="49" uniqueCount="20">
  <si>
    <t>Subject</t>
  </si>
  <si>
    <t>Rater</t>
  </si>
  <si>
    <t>Total</t>
  </si>
  <si>
    <t>ICC(1A,1)=</t>
  </si>
  <si>
    <t>ICC(1B,1)=</t>
  </si>
  <si>
    <t>Confidence Level =</t>
  </si>
  <si>
    <t xml:space="preserve">LCB =  </t>
  </si>
  <si>
    <t xml:space="preserve">UCB =  </t>
  </si>
  <si>
    <t>p-value</t>
  </si>
  <si>
    <t>Rater1</t>
  </si>
  <si>
    <t>Rater2</t>
  </si>
  <si>
    <t>Rater3</t>
  </si>
  <si>
    <t>Rater4</t>
  </si>
  <si>
    <t>Mean</t>
  </si>
  <si>
    <t xml:space="preserve">MSR = </t>
  </si>
  <si>
    <t xml:space="preserve">MSE = </t>
  </si>
  <si>
    <t xml:space="preserve">ICC(1B,1) = </t>
  </si>
  <si>
    <t>GENERAL APPROACH FOR UNBALANCED DATA</t>
  </si>
  <si>
    <t>APPROACH FOR BALANCED DATA</t>
  </si>
  <si>
    <t>M=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</si>
</sst>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00"/>
    <numFmt numFmtId="165" formatCode="0.0000"/>
    <numFmt numFmtId="166" formatCode="0.000"/>
    <numFmt numFmtId="167" formatCode="0.0"/>
  </numFmts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25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0" fillId="2" borderId="0" xfId="0" applyFill="1"/>
    <xf numFmtId="0" fontId="0" fillId="2" borderId="1" xfId="0" applyFill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right"/>
    </xf>
    <xf numFmtId="0" fontId="0" fillId="0" borderId="2" xfId="0" applyBorder="1"/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2" borderId="1" xfId="0" applyFill="1" applyBorder="1"/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2" borderId="4" xfId="0" applyFill="1" applyBorder="1"/>
    <xf numFmtId="0" fontId="0" fillId="0" borderId="6" xfId="0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right" indent="2"/>
    </xf>
    <xf numFmtId="0" fontId="0" fillId="0" borderId="8" xfId="0" applyBorder="1" applyAlignment="1">
      <alignment horizontal="center"/>
    </xf>
    <xf numFmtId="0" fontId="0" fillId="2" borderId="6" xfId="0" applyFill="1" applyBorder="1"/>
    <xf numFmtId="0" fontId="0" fillId="2" borderId="7" xfId="0" applyFill="1" applyBorder="1" applyAlignment="1">
      <alignment horizontal="center"/>
    </xf>
    <xf numFmtId="0" fontId="0" fillId="2" borderId="7" xfId="0" applyFill="1" applyBorder="1"/>
    <xf numFmtId="0" fontId="0" fillId="2" borderId="8" xfId="0" applyFill="1" applyBorder="1" applyAlignment="1">
      <alignment horizontal="center"/>
    </xf>
    <xf numFmtId="164" fontId="0" fillId="0" borderId="5" xfId="0" applyNumberFormat="1" applyBorder="1"/>
    <xf numFmtId="164" fontId="0" fillId="0" borderId="0" xfId="0" applyNumberFormat="1"/>
    <xf numFmtId="164" fontId="0" fillId="0" borderId="5" xfId="0" applyNumberFormat="1" applyBorder="1" applyAlignment="1">
      <alignment horizontal="center"/>
    </xf>
    <xf numFmtId="164" fontId="0" fillId="0" borderId="4" xfId="0" applyNumberFormat="1" applyBorder="1"/>
    <xf numFmtId="164" fontId="0" fillId="0" borderId="1" xfId="0" applyNumberFormat="1" applyBorder="1"/>
    <xf numFmtId="164" fontId="0" fillId="0" borderId="4" xfId="0" applyNumberFormat="1" applyBorder="1" applyAlignment="1">
      <alignment horizontal="center"/>
    </xf>
    <xf numFmtId="0" fontId="0" fillId="3" borderId="0" xfId="0" applyFill="1" applyAlignment="1">
      <alignment horizontal="right"/>
    </xf>
    <xf numFmtId="0" fontId="0" fillId="3" borderId="6" xfId="0" applyFill="1" applyBorder="1" applyAlignment="1">
      <alignment horizontal="right" indent="2"/>
    </xf>
    <xf numFmtId="0" fontId="0" fillId="3" borderId="0" xfId="0" applyFill="1" applyAlignment="1">
      <alignment horizontal="right" indent="2"/>
    </xf>
    <xf numFmtId="2" fontId="0" fillId="0" borderId="0" xfId="0" applyNumberFormat="1" applyAlignment="1">
      <alignment horizontal="right" indent="1"/>
    </xf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0" xfId="0" applyFill="1" applyBorder="1" applyAlignment="1">
      <alignment horizontal="center"/>
    </xf>
    <xf numFmtId="2" fontId="0" fillId="0" borderId="0" xfId="0" applyNumberFormat="1" applyFill="1" applyBorder="1" applyAlignment="1">
      <alignment horizontal="right"/>
    </xf>
    <xf numFmtId="0" fontId="0" fillId="0" borderId="0" xfId="0" applyFill="1" applyAlignment="1">
      <alignment horizontal="right"/>
    </xf>
    <xf numFmtId="0" fontId="1" fillId="4" borderId="0" xfId="0" applyFont="1" applyFill="1"/>
    <xf numFmtId="0" fontId="0" fillId="0" borderId="0" xfId="0" applyBorder="1"/>
    <xf numFmtId="2" fontId="0" fillId="0" borderId="11" xfId="0" applyNumberFormat="1" applyBorder="1" applyAlignment="1">
      <alignment horizontal="right" indent="1"/>
    </xf>
    <xf numFmtId="0" fontId="0" fillId="0" borderId="0" xfId="0" applyFill="1" applyBorder="1" applyAlignment="1">
      <alignment horizontal="right" indent="2"/>
    </xf>
    <xf numFmtId="2" fontId="0" fillId="0" borderId="5" xfId="0" applyNumberFormat="1" applyFill="1" applyBorder="1" applyAlignment="1">
      <alignment horizontal="right" indent="1"/>
    </xf>
    <xf numFmtId="164" fontId="0" fillId="0" borderId="0" xfId="0" applyNumberFormat="1" applyBorder="1" applyAlignment="1">
      <alignment horizontal="right" indent="2"/>
    </xf>
    <xf numFmtId="0" fontId="0" fillId="0" borderId="0" xfId="0" applyAlignment="1">
      <alignment horizontal="left"/>
    </xf>
    <xf numFmtId="164" fontId="0" fillId="0" borderId="0" xfId="0" applyNumberFormat="1" applyAlignment="1">
      <alignment horizontal="center"/>
    </xf>
    <xf numFmtId="164" fontId="0" fillId="0" borderId="0" xfId="0" applyNumberFormat="1" applyFont="1" applyFill="1" applyAlignment="1">
      <alignment horizontal="center"/>
    </xf>
    <xf numFmtId="164" fontId="2" fillId="3" borderId="0" xfId="0" applyNumberFormat="1" applyFont="1" applyFill="1" applyAlignment="1">
      <alignment horizontal="center"/>
    </xf>
    <xf numFmtId="0" fontId="0" fillId="0" borderId="0" xfId="0" applyFill="1" applyBorder="1"/>
    <xf numFmtId="0" fontId="3" fillId="2" borderId="0" xfId="0" applyFont="1" applyFill="1" applyAlignment="1">
      <alignment horizontal="center"/>
    </xf>
    <xf numFmtId="165" fontId="0" fillId="0" borderId="0" xfId="0" applyNumberFormat="1"/>
    <xf numFmtId="165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1" fontId="0" fillId="0" borderId="0" xfId="0" applyNumberFormat="1"/>
    <xf numFmtId="1" fontId="0" fillId="0" borderId="0" xfId="0" applyNumberFormat="1" applyAlignment="1">
      <alignment horizontal="right" indent="1"/>
    </xf>
    <xf numFmtId="0" fontId="0" fillId="0" borderId="0" xfId="0" applyBorder="1" applyAlignment="1">
      <alignment horizontal="center"/>
    </xf>
    <xf numFmtId="0" fontId="0" fillId="0" borderId="6" xfId="0" applyFill="1" applyBorder="1" applyAlignment="1">
      <alignment horizontal="right" indent="2"/>
    </xf>
    <xf numFmtId="165" fontId="0" fillId="0" borderId="6" xfId="0" applyNumberFormat="1" applyBorder="1" applyAlignment="1">
      <alignment vertical="center"/>
    </xf>
    <xf numFmtId="0" fontId="0" fillId="0" borderId="6" xfId="0" applyFill="1" applyBorder="1" applyAlignment="1">
      <alignment horizontal="right" vertical="center"/>
    </xf>
    <xf numFmtId="165" fontId="0" fillId="0" borderId="6" xfId="0" applyNumberFormat="1" applyBorder="1" applyAlignment="1">
      <alignment horizontal="center" vertical="center"/>
    </xf>
    <xf numFmtId="165" fontId="0" fillId="0" borderId="7" xfId="0" applyNumberFormat="1" applyBorder="1" applyAlignment="1">
      <alignment horizontal="center" vertical="center"/>
    </xf>
    <xf numFmtId="165" fontId="0" fillId="0" borderId="6" xfId="0" applyNumberFormat="1" applyBorder="1" applyAlignment="1">
      <alignment horizontal="right" vertical="center"/>
    </xf>
    <xf numFmtId="0" fontId="0" fillId="0" borderId="6" xfId="0" applyBorder="1"/>
    <xf numFmtId="165" fontId="0" fillId="0" borderId="7" xfId="0" applyNumberFormat="1" applyBorder="1" applyAlignment="1">
      <alignment vertical="center"/>
    </xf>
    <xf numFmtId="165" fontId="0" fillId="2" borderId="6" xfId="0" applyNumberFormat="1" applyFill="1" applyBorder="1" applyAlignment="1">
      <alignment vertical="center"/>
    </xf>
    <xf numFmtId="165" fontId="0" fillId="0" borderId="1" xfId="0" applyNumberFormat="1" applyBorder="1"/>
    <xf numFmtId="166" fontId="0" fillId="2" borderId="0" xfId="0" applyNumberFormat="1" applyFill="1" applyAlignment="1">
      <alignment vertical="center"/>
    </xf>
    <xf numFmtId="2" fontId="0" fillId="0" borderId="0" xfId="0" applyNumberFormat="1"/>
    <xf numFmtId="164" fontId="2" fillId="0" borderId="0" xfId="0" applyNumberFormat="1" applyFont="1" applyFill="1" applyAlignment="1">
      <alignment horizontal="center"/>
    </xf>
    <xf numFmtId="167" fontId="0" fillId="0" borderId="0" xfId="0" applyNumberFormat="1" applyAlignment="1">
      <alignment horizontal="center"/>
    </xf>
    <xf numFmtId="0" fontId="0" fillId="4" borderId="0" xfId="0" applyFill="1"/>
    <xf numFmtId="0" fontId="0" fillId="5" borderId="0" xfId="0" applyFill="1"/>
    <xf numFmtId="0" fontId="0" fillId="0" borderId="0" xfId="0"/>
    <xf numFmtId="0" fontId="1" fillId="6" borderId="0" xfId="0" applyFont="1" applyFill="1" applyAlignment="1">
      <alignment horizontal="center"/>
    </xf>
    <xf numFmtId="0" fontId="1" fillId="7" borderId="0" xfId="0" applyFont="1" applyFill="1" applyAlignment="1">
      <alignment horizontal="center"/>
    </xf>
    <xf numFmtId="0" fontId="2" fillId="7" borderId="0" xfId="0" applyFont="1" applyFill="1" applyAlignment="1">
      <alignment horizontal="center"/>
    </xf>
    <xf numFmtId="0" fontId="0" fillId="4" borderId="0" xfId="0" applyFill="1" applyAlignment="1">
      <alignment horizontal="center"/>
    </xf>
    <xf numFmtId="0" fontId="0" fillId="4" borderId="0" xfId="0" applyFill="1" applyAlignment="1">
      <alignment horizontal="right"/>
    </xf>
    <xf numFmtId="0" fontId="2" fillId="2" borderId="0" xfId="0" applyFont="1" applyFill="1" applyAlignment="1">
      <alignment horizontal="center"/>
    </xf>
    <xf numFmtId="0" fontId="0" fillId="2" borderId="12" xfId="0" applyFill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2" fontId="0" fillId="0" borderId="10" xfId="0" applyNumberFormat="1" applyBorder="1" applyAlignment="1">
      <alignment horizontal="right" vertical="center"/>
    </xf>
    <xf numFmtId="0" fontId="0" fillId="0" borderId="0" xfId="0" applyFill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2" fontId="0" fillId="0" borderId="0" xfId="0" applyNumberFormat="1" applyFill="1" applyBorder="1" applyAlignment="1">
      <alignment horizontal="right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0" fillId="8" borderId="6" xfId="0" applyFill="1" applyBorder="1" applyAlignment="1">
      <alignment horizontal="center"/>
    </xf>
    <xf numFmtId="0" fontId="0" fillId="8" borderId="6" xfId="0" applyFill="1" applyBorder="1"/>
    <xf numFmtId="0" fontId="0" fillId="8" borderId="7" xfId="0" applyFill="1" applyBorder="1" applyAlignment="1">
      <alignment horizontal="center"/>
    </xf>
    <xf numFmtId="0" fontId="0" fillId="8" borderId="8" xfId="0" applyFill="1" applyBorder="1" applyAlignment="1">
      <alignment horizontal="center"/>
    </xf>
    <xf numFmtId="0" fontId="0" fillId="8" borderId="12" xfId="0" applyFill="1" applyBorder="1" applyAlignment="1">
      <alignment horizontal="center"/>
    </xf>
    <xf numFmtId="0" fontId="0" fillId="8" borderId="13" xfId="0" applyFill="1" applyBorder="1" applyAlignment="1">
      <alignment horizontal="center"/>
    </xf>
    <xf numFmtId="0" fontId="0" fillId="8" borderId="11" xfId="0" applyFill="1" applyBorder="1" applyAlignment="1">
      <alignment horizontal="center"/>
    </xf>
    <xf numFmtId="0" fontId="0" fillId="8" borderId="11" xfId="0" applyFill="1" applyBorder="1"/>
    <xf numFmtId="0" fontId="0" fillId="8" borderId="7" xfId="0" applyFill="1" applyBorder="1" applyAlignment="1">
      <alignment horizontal="right" indent="2"/>
    </xf>
    <xf numFmtId="0" fontId="0" fillId="8" borderId="12" xfId="0" applyFill="1" applyBorder="1" applyAlignment="1">
      <alignment horizontal="right" indent="2"/>
    </xf>
    <xf numFmtId="0" fontId="0" fillId="8" borderId="12" xfId="0" applyFill="1" applyBorder="1" applyAlignment="1">
      <alignment horizontal="right"/>
    </xf>
    <xf numFmtId="0" fontId="0" fillId="8" borderId="8" xfId="0" applyFill="1" applyBorder="1"/>
    <xf numFmtId="164" fontId="0" fillId="0" borderId="13" xfId="0" applyNumberFormat="1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0" fontId="0" fillId="0" borderId="13" xfId="0" applyBorder="1" applyAlignment="1">
      <alignment horizontal="right" indent="2"/>
    </xf>
    <xf numFmtId="0" fontId="0" fillId="0" borderId="11" xfId="0" applyBorder="1" applyAlignment="1">
      <alignment horizontal="right" indent="2"/>
    </xf>
    <xf numFmtId="0" fontId="0" fillId="0" borderId="9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8" borderId="11" xfId="0" applyFill="1" applyBorder="1" applyAlignment="1">
      <alignment horizontal="right"/>
    </xf>
    <xf numFmtId="2" fontId="0" fillId="0" borderId="9" xfId="0" applyNumberFormat="1" applyBorder="1" applyAlignment="1">
      <alignment horizontal="right" indent="1"/>
    </xf>
    <xf numFmtId="2" fontId="0" fillId="0" borderId="13" xfId="0" applyNumberFormat="1" applyBorder="1" applyAlignment="1">
      <alignment horizontal="right" indent="1"/>
    </xf>
    <xf numFmtId="2" fontId="0" fillId="0" borderId="12" xfId="0" applyNumberFormat="1" applyBorder="1" applyAlignment="1">
      <alignment horizontal="right"/>
    </xf>
    <xf numFmtId="0" fontId="0" fillId="0" borderId="8" xfId="0" applyBorder="1"/>
    <xf numFmtId="0" fontId="0" fillId="0" borderId="7" xfId="0" applyBorder="1"/>
    <xf numFmtId="0" fontId="0" fillId="0" borderId="12" xfId="0" applyBorder="1"/>
    <xf numFmtId="165" fontId="0" fillId="0" borderId="12" xfId="0" applyNumberFormat="1" applyBorder="1" applyAlignment="1">
      <alignment horizontal="center"/>
    </xf>
    <xf numFmtId="0" fontId="0" fillId="0" borderId="7" xfId="0" applyFont="1" applyFill="1" applyBorder="1"/>
    <xf numFmtId="0" fontId="0" fillId="0" borderId="8" xfId="0" applyFill="1" applyBorder="1" applyAlignment="1">
      <alignment horizontal="center"/>
    </xf>
    <xf numFmtId="0" fontId="0" fillId="0" borderId="8" xfId="0" applyFill="1" applyBorder="1" applyAlignment="1">
      <alignment horizontal="right"/>
    </xf>
    <xf numFmtId="0" fontId="0" fillId="0" borderId="7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17.png"/><Relationship Id="rId13" Type="http://schemas.openxmlformats.org/officeDocument/2006/relationships/image" Target="../media/image21.png"/><Relationship Id="rId18" Type="http://schemas.openxmlformats.org/officeDocument/2006/relationships/image" Target="../media/image26.emf"/><Relationship Id="rId3" Type="http://schemas.openxmlformats.org/officeDocument/2006/relationships/image" Target="../media/image6.png"/><Relationship Id="rId7" Type="http://schemas.openxmlformats.org/officeDocument/2006/relationships/image" Target="../media/image11.png"/><Relationship Id="rId12" Type="http://schemas.openxmlformats.org/officeDocument/2006/relationships/image" Target="../media/image20.png"/><Relationship Id="rId17" Type="http://schemas.openxmlformats.org/officeDocument/2006/relationships/image" Target="../media/image25.emf"/><Relationship Id="rId2" Type="http://schemas.openxmlformats.org/officeDocument/2006/relationships/image" Target="../media/image5.png"/><Relationship Id="rId16" Type="http://schemas.openxmlformats.org/officeDocument/2006/relationships/image" Target="../media/image24.png"/><Relationship Id="rId1" Type="http://schemas.openxmlformats.org/officeDocument/2006/relationships/image" Target="../media/image4.png"/><Relationship Id="rId6" Type="http://schemas.openxmlformats.org/officeDocument/2006/relationships/image" Target="../media/image9.png"/><Relationship Id="rId11" Type="http://schemas.openxmlformats.org/officeDocument/2006/relationships/image" Target="../media/image19.png"/><Relationship Id="rId5" Type="http://schemas.openxmlformats.org/officeDocument/2006/relationships/image" Target="../media/image8.png"/><Relationship Id="rId15" Type="http://schemas.openxmlformats.org/officeDocument/2006/relationships/image" Target="../media/image23.png"/><Relationship Id="rId10" Type="http://schemas.openxmlformats.org/officeDocument/2006/relationships/image" Target="../media/image18.png"/><Relationship Id="rId4" Type="http://schemas.openxmlformats.org/officeDocument/2006/relationships/image" Target="../media/image7.png"/><Relationship Id="rId9" Type="http://schemas.openxmlformats.org/officeDocument/2006/relationships/image" Target="../media/image13.png"/><Relationship Id="rId14" Type="http://schemas.openxmlformats.org/officeDocument/2006/relationships/image" Target="../media/image22.pn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32.png"/><Relationship Id="rId13" Type="http://schemas.openxmlformats.org/officeDocument/2006/relationships/image" Target="../media/image37.png"/><Relationship Id="rId3" Type="http://schemas.openxmlformats.org/officeDocument/2006/relationships/image" Target="../media/image29.png"/><Relationship Id="rId7" Type="http://schemas.openxmlformats.org/officeDocument/2006/relationships/image" Target="../media/image31.png"/><Relationship Id="rId12" Type="http://schemas.openxmlformats.org/officeDocument/2006/relationships/image" Target="../media/image36.png"/><Relationship Id="rId2" Type="http://schemas.openxmlformats.org/officeDocument/2006/relationships/image" Target="../media/image28.png"/><Relationship Id="rId16" Type="http://schemas.openxmlformats.org/officeDocument/2006/relationships/image" Target="../media/image40.png"/><Relationship Id="rId1" Type="http://schemas.openxmlformats.org/officeDocument/2006/relationships/image" Target="../media/image27.png"/><Relationship Id="rId6" Type="http://schemas.openxmlformats.org/officeDocument/2006/relationships/image" Target="../media/image30.png"/><Relationship Id="rId11" Type="http://schemas.openxmlformats.org/officeDocument/2006/relationships/image" Target="../media/image35.png"/><Relationship Id="rId5" Type="http://schemas.openxmlformats.org/officeDocument/2006/relationships/image" Target="../media/image12.png"/><Relationship Id="rId15" Type="http://schemas.openxmlformats.org/officeDocument/2006/relationships/image" Target="../media/image39.png"/><Relationship Id="rId10" Type="http://schemas.openxmlformats.org/officeDocument/2006/relationships/image" Target="../media/image34.png"/><Relationship Id="rId4" Type="http://schemas.openxmlformats.org/officeDocument/2006/relationships/image" Target="../media/image23.png"/><Relationship Id="rId9" Type="http://schemas.openxmlformats.org/officeDocument/2006/relationships/image" Target="../media/image33.png"/><Relationship Id="rId14" Type="http://schemas.openxmlformats.org/officeDocument/2006/relationships/image" Target="../media/image38.png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image" Target="../media/image32.png"/><Relationship Id="rId3" Type="http://schemas.openxmlformats.org/officeDocument/2006/relationships/image" Target="../media/image29.png"/><Relationship Id="rId7" Type="http://schemas.openxmlformats.org/officeDocument/2006/relationships/image" Target="../media/image31.png"/><Relationship Id="rId12" Type="http://schemas.openxmlformats.org/officeDocument/2006/relationships/image" Target="../media/image42.png"/><Relationship Id="rId2" Type="http://schemas.openxmlformats.org/officeDocument/2006/relationships/image" Target="../media/image28.png"/><Relationship Id="rId1" Type="http://schemas.openxmlformats.org/officeDocument/2006/relationships/image" Target="../media/image27.png"/><Relationship Id="rId6" Type="http://schemas.openxmlformats.org/officeDocument/2006/relationships/image" Target="../media/image30.png"/><Relationship Id="rId11" Type="http://schemas.openxmlformats.org/officeDocument/2006/relationships/image" Target="../media/image41.png"/><Relationship Id="rId5" Type="http://schemas.openxmlformats.org/officeDocument/2006/relationships/image" Target="../media/image12.png"/><Relationship Id="rId10" Type="http://schemas.openxmlformats.org/officeDocument/2006/relationships/image" Target="../media/image40.png"/><Relationship Id="rId4" Type="http://schemas.openxmlformats.org/officeDocument/2006/relationships/image" Target="../media/image23.png"/><Relationship Id="rId9" Type="http://schemas.openxmlformats.org/officeDocument/2006/relationships/image" Target="../media/image33.png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image" Target="../media/image44.png"/><Relationship Id="rId13" Type="http://schemas.openxmlformats.org/officeDocument/2006/relationships/image" Target="../media/image36.png"/><Relationship Id="rId3" Type="http://schemas.openxmlformats.org/officeDocument/2006/relationships/image" Target="../media/image12.png"/><Relationship Id="rId7" Type="http://schemas.openxmlformats.org/officeDocument/2006/relationships/image" Target="../media/image28.png"/><Relationship Id="rId12" Type="http://schemas.openxmlformats.org/officeDocument/2006/relationships/image" Target="../media/image35.png"/><Relationship Id="rId2" Type="http://schemas.openxmlformats.org/officeDocument/2006/relationships/image" Target="../media/image40.png"/><Relationship Id="rId16" Type="http://schemas.openxmlformats.org/officeDocument/2006/relationships/image" Target="../media/image39.png"/><Relationship Id="rId1" Type="http://schemas.openxmlformats.org/officeDocument/2006/relationships/image" Target="../media/image33.png"/><Relationship Id="rId6" Type="http://schemas.openxmlformats.org/officeDocument/2006/relationships/image" Target="../media/image43.png"/><Relationship Id="rId11" Type="http://schemas.openxmlformats.org/officeDocument/2006/relationships/image" Target="../media/image34.png"/><Relationship Id="rId5" Type="http://schemas.openxmlformats.org/officeDocument/2006/relationships/image" Target="../media/image30.png"/><Relationship Id="rId15" Type="http://schemas.openxmlformats.org/officeDocument/2006/relationships/image" Target="../media/image38.png"/><Relationship Id="rId10" Type="http://schemas.openxmlformats.org/officeDocument/2006/relationships/image" Target="../media/image31.png"/><Relationship Id="rId4" Type="http://schemas.openxmlformats.org/officeDocument/2006/relationships/image" Target="../media/image23.png"/><Relationship Id="rId9" Type="http://schemas.openxmlformats.org/officeDocument/2006/relationships/image" Target="../media/image45.png"/><Relationship Id="rId14" Type="http://schemas.openxmlformats.org/officeDocument/2006/relationships/image" Target="../media/image37.png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image" Target="../media/image44.png"/><Relationship Id="rId13" Type="http://schemas.openxmlformats.org/officeDocument/2006/relationships/image" Target="../media/image47.png"/><Relationship Id="rId3" Type="http://schemas.openxmlformats.org/officeDocument/2006/relationships/image" Target="../media/image12.png"/><Relationship Id="rId7" Type="http://schemas.openxmlformats.org/officeDocument/2006/relationships/image" Target="../media/image28.png"/><Relationship Id="rId12" Type="http://schemas.openxmlformats.org/officeDocument/2006/relationships/image" Target="../media/image46.png"/><Relationship Id="rId2" Type="http://schemas.openxmlformats.org/officeDocument/2006/relationships/image" Target="../media/image40.png"/><Relationship Id="rId1" Type="http://schemas.openxmlformats.org/officeDocument/2006/relationships/image" Target="../media/image33.png"/><Relationship Id="rId6" Type="http://schemas.openxmlformats.org/officeDocument/2006/relationships/image" Target="../media/image43.png"/><Relationship Id="rId11" Type="http://schemas.openxmlformats.org/officeDocument/2006/relationships/image" Target="../media/image37.png"/><Relationship Id="rId5" Type="http://schemas.openxmlformats.org/officeDocument/2006/relationships/image" Target="../media/image30.png"/><Relationship Id="rId10" Type="http://schemas.openxmlformats.org/officeDocument/2006/relationships/image" Target="../media/image31.png"/><Relationship Id="rId4" Type="http://schemas.openxmlformats.org/officeDocument/2006/relationships/image" Target="../media/image23.png"/><Relationship Id="rId9" Type="http://schemas.openxmlformats.org/officeDocument/2006/relationships/image" Target="../media/image4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200025</xdr:colOff>
      <xdr:row>2</xdr:row>
      <xdr:rowOff>0</xdr:rowOff>
    </xdr:from>
    <xdr:to>
      <xdr:col>10</xdr:col>
      <xdr:colOff>361950</xdr:colOff>
      <xdr:row>3</xdr:row>
      <xdr:rowOff>9525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43350" y="381000"/>
          <a:ext cx="16192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104775</xdr:colOff>
      <xdr:row>2</xdr:row>
      <xdr:rowOff>0</xdr:rowOff>
    </xdr:from>
    <xdr:to>
      <xdr:col>11</xdr:col>
      <xdr:colOff>542925</xdr:colOff>
      <xdr:row>3</xdr:row>
      <xdr:rowOff>9525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67275" y="381000"/>
          <a:ext cx="438150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28575</xdr:colOff>
      <xdr:row>9</xdr:row>
      <xdr:rowOff>19050</xdr:rowOff>
    </xdr:from>
    <xdr:to>
      <xdr:col>11</xdr:col>
      <xdr:colOff>352425</xdr:colOff>
      <xdr:row>10</xdr:row>
      <xdr:rowOff>0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86275" y="1733550"/>
          <a:ext cx="323850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171450</xdr:colOff>
      <xdr:row>12</xdr:row>
      <xdr:rowOff>0</xdr:rowOff>
    </xdr:from>
    <xdr:to>
      <xdr:col>9</xdr:col>
      <xdr:colOff>333375</xdr:colOff>
      <xdr:row>13</xdr:row>
      <xdr:rowOff>0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29050" y="3810000"/>
          <a:ext cx="1619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209550</xdr:colOff>
      <xdr:row>19</xdr:row>
      <xdr:rowOff>0</xdr:rowOff>
    </xdr:from>
    <xdr:to>
      <xdr:col>4</xdr:col>
      <xdr:colOff>371475</xdr:colOff>
      <xdr:row>20</xdr:row>
      <xdr:rowOff>0</xdr:rowOff>
    </xdr:to>
    <xdr:pic>
      <xdr:nvPicPr>
        <xdr:cNvPr id="36" name="Pictur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9775" y="3619500"/>
          <a:ext cx="1619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28575</xdr:colOff>
      <xdr:row>19</xdr:row>
      <xdr:rowOff>19050</xdr:rowOff>
    </xdr:from>
    <xdr:to>
      <xdr:col>9</xdr:col>
      <xdr:colOff>295275</xdr:colOff>
      <xdr:row>20</xdr:row>
      <xdr:rowOff>19050</xdr:rowOff>
    </xdr:to>
    <xdr:pic>
      <xdr:nvPicPr>
        <xdr:cNvPr id="37" name="Pictur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86175" y="3638550"/>
          <a:ext cx="2667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15</xdr:col>
      <xdr:colOff>247650</xdr:colOff>
      <xdr:row>1</xdr:row>
      <xdr:rowOff>0</xdr:rowOff>
    </xdr:from>
    <xdr:to>
      <xdr:col>15</xdr:col>
      <xdr:colOff>476250</xdr:colOff>
      <xdr:row>2</xdr:row>
      <xdr:rowOff>28575</xdr:rowOff>
    </xdr:to>
    <xdr:pic>
      <xdr:nvPicPr>
        <xdr:cNvPr id="38" name="Picture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91375" y="190500"/>
          <a:ext cx="228600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447675</xdr:colOff>
      <xdr:row>11</xdr:row>
      <xdr:rowOff>0</xdr:rowOff>
    </xdr:from>
    <xdr:to>
      <xdr:col>7</xdr:col>
      <xdr:colOff>47625</xdr:colOff>
      <xdr:row>12</xdr:row>
      <xdr:rowOff>19050</xdr:rowOff>
    </xdr:to>
    <xdr:pic>
      <xdr:nvPicPr>
        <xdr:cNvPr id="39" name="Picture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76475" y="2095500"/>
          <a:ext cx="209550" cy="209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16</xdr:col>
      <xdr:colOff>0</xdr:colOff>
      <xdr:row>11</xdr:row>
      <xdr:rowOff>0</xdr:rowOff>
    </xdr:from>
    <xdr:to>
      <xdr:col>16</xdr:col>
      <xdr:colOff>476250</xdr:colOff>
      <xdr:row>12</xdr:row>
      <xdr:rowOff>28575</xdr:rowOff>
    </xdr:to>
    <xdr:pic>
      <xdr:nvPicPr>
        <xdr:cNvPr id="45" name="Picture 44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53325" y="2095500"/>
          <a:ext cx="476250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18</xdr:col>
      <xdr:colOff>114300</xdr:colOff>
      <xdr:row>19</xdr:row>
      <xdr:rowOff>38100</xdr:rowOff>
    </xdr:from>
    <xdr:to>
      <xdr:col>18</xdr:col>
      <xdr:colOff>400050</xdr:colOff>
      <xdr:row>20</xdr:row>
      <xdr:rowOff>38100</xdr:rowOff>
    </xdr:to>
    <xdr:pic>
      <xdr:nvPicPr>
        <xdr:cNvPr id="46" name="Picture 45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86825" y="3657600"/>
          <a:ext cx="28575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18</xdr:col>
      <xdr:colOff>19050</xdr:colOff>
      <xdr:row>9</xdr:row>
      <xdr:rowOff>28575</xdr:rowOff>
    </xdr:from>
    <xdr:to>
      <xdr:col>18</xdr:col>
      <xdr:colOff>361950</xdr:colOff>
      <xdr:row>10</xdr:row>
      <xdr:rowOff>47625</xdr:rowOff>
    </xdr:to>
    <xdr:pic>
      <xdr:nvPicPr>
        <xdr:cNvPr id="47" name="Picture 46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1575" y="1743075"/>
          <a:ext cx="342900" cy="209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76200</xdr:colOff>
      <xdr:row>11</xdr:row>
      <xdr:rowOff>9525</xdr:rowOff>
    </xdr:from>
    <xdr:to>
      <xdr:col>11</xdr:col>
      <xdr:colOff>304800</xdr:colOff>
      <xdr:row>12</xdr:row>
      <xdr:rowOff>9525</xdr:rowOff>
    </xdr:to>
    <xdr:pic>
      <xdr:nvPicPr>
        <xdr:cNvPr id="48" name="Picture 47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1724025"/>
          <a:ext cx="2286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19050</xdr:colOff>
      <xdr:row>9</xdr:row>
      <xdr:rowOff>28575</xdr:rowOff>
    </xdr:from>
    <xdr:to>
      <xdr:col>9</xdr:col>
      <xdr:colOff>295275</xdr:colOff>
      <xdr:row>10</xdr:row>
      <xdr:rowOff>47625</xdr:rowOff>
    </xdr:to>
    <xdr:pic>
      <xdr:nvPicPr>
        <xdr:cNvPr id="50" name="Picture 49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71850" y="1743075"/>
          <a:ext cx="276225" cy="209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161925</xdr:colOff>
      <xdr:row>2</xdr:row>
      <xdr:rowOff>0</xdr:rowOff>
    </xdr:from>
    <xdr:to>
      <xdr:col>9</xdr:col>
      <xdr:colOff>304800</xdr:colOff>
      <xdr:row>3</xdr:row>
      <xdr:rowOff>0</xdr:rowOff>
    </xdr:to>
    <xdr:pic>
      <xdr:nvPicPr>
        <xdr:cNvPr id="52" name="Picture 51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0" y="381000"/>
          <a:ext cx="14287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209550</xdr:colOff>
      <xdr:row>9</xdr:row>
      <xdr:rowOff>0</xdr:rowOff>
    </xdr:from>
    <xdr:to>
      <xdr:col>4</xdr:col>
      <xdr:colOff>361950</xdr:colOff>
      <xdr:row>10</xdr:row>
      <xdr:rowOff>19050</xdr:rowOff>
    </xdr:to>
    <xdr:pic>
      <xdr:nvPicPr>
        <xdr:cNvPr id="53" name="Picture 52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9150" y="1714500"/>
          <a:ext cx="152400" cy="209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18</xdr:col>
      <xdr:colOff>152400</xdr:colOff>
      <xdr:row>2</xdr:row>
      <xdr:rowOff>0</xdr:rowOff>
    </xdr:from>
    <xdr:to>
      <xdr:col>18</xdr:col>
      <xdr:colOff>371475</xdr:colOff>
      <xdr:row>3</xdr:row>
      <xdr:rowOff>0</xdr:rowOff>
    </xdr:to>
    <xdr:pic>
      <xdr:nvPicPr>
        <xdr:cNvPr id="54" name="Picture 53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86850" y="381000"/>
          <a:ext cx="21907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200025</xdr:colOff>
      <xdr:row>3</xdr:row>
      <xdr:rowOff>28575</xdr:rowOff>
    </xdr:from>
    <xdr:to>
      <xdr:col>1</xdr:col>
      <xdr:colOff>495300</xdr:colOff>
      <xdr:row>4</xdr:row>
      <xdr:rowOff>28575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AE9DCBD4-E743-43FB-ACE3-3A15C8676F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600075"/>
          <a:ext cx="29527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200025</xdr:colOff>
      <xdr:row>5</xdr:row>
      <xdr:rowOff>0</xdr:rowOff>
    </xdr:from>
    <xdr:to>
      <xdr:col>1</xdr:col>
      <xdr:colOff>495300</xdr:colOff>
      <xdr:row>6</xdr:row>
      <xdr:rowOff>0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783F2F42-055E-4F6C-8A48-1F59F04F9D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952500"/>
          <a:ext cx="29527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171450</xdr:colOff>
      <xdr:row>15</xdr:row>
      <xdr:rowOff>0</xdr:rowOff>
    </xdr:from>
    <xdr:to>
      <xdr:col>6</xdr:col>
      <xdr:colOff>333375</xdr:colOff>
      <xdr:row>16</xdr:row>
      <xdr:rowOff>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0" y="2286000"/>
          <a:ext cx="1619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171450</xdr:colOff>
      <xdr:row>22</xdr:row>
      <xdr:rowOff>0</xdr:rowOff>
    </xdr:from>
    <xdr:to>
      <xdr:col>1</xdr:col>
      <xdr:colOff>333375</xdr:colOff>
      <xdr:row>23</xdr:row>
      <xdr:rowOff>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1050" y="3619500"/>
          <a:ext cx="1619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28575</xdr:colOff>
      <xdr:row>22</xdr:row>
      <xdr:rowOff>19050</xdr:rowOff>
    </xdr:from>
    <xdr:to>
      <xdr:col>6</xdr:col>
      <xdr:colOff>295275</xdr:colOff>
      <xdr:row>23</xdr:row>
      <xdr:rowOff>19050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81375" y="3638550"/>
          <a:ext cx="2667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247650</xdr:colOff>
      <xdr:row>1</xdr:row>
      <xdr:rowOff>0</xdr:rowOff>
    </xdr:from>
    <xdr:to>
      <xdr:col>10</xdr:col>
      <xdr:colOff>476250</xdr:colOff>
      <xdr:row>2</xdr:row>
      <xdr:rowOff>28575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0450" y="190500"/>
          <a:ext cx="228600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447675</xdr:colOff>
      <xdr:row>14</xdr:row>
      <xdr:rowOff>0</xdr:rowOff>
    </xdr:from>
    <xdr:to>
      <xdr:col>4</xdr:col>
      <xdr:colOff>47625</xdr:colOff>
      <xdr:row>15</xdr:row>
      <xdr:rowOff>19050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0" y="2095500"/>
          <a:ext cx="209550" cy="209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0</xdr:colOff>
      <xdr:row>14</xdr:row>
      <xdr:rowOff>0</xdr:rowOff>
    </xdr:from>
    <xdr:to>
      <xdr:col>11</xdr:col>
      <xdr:colOff>476250</xdr:colOff>
      <xdr:row>15</xdr:row>
      <xdr:rowOff>28575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72400" y="2095500"/>
          <a:ext cx="476250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19059</xdr:colOff>
      <xdr:row>9</xdr:row>
      <xdr:rowOff>95262</xdr:rowOff>
    </xdr:from>
    <xdr:to>
      <xdr:col>13</xdr:col>
      <xdr:colOff>361916</xdr:colOff>
      <xdr:row>10</xdr:row>
      <xdr:rowOff>47611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9" y="1809762"/>
          <a:ext cx="342857" cy="2095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238125</xdr:colOff>
      <xdr:row>24</xdr:row>
      <xdr:rowOff>19050</xdr:rowOff>
    </xdr:from>
    <xdr:to>
      <xdr:col>1</xdr:col>
      <xdr:colOff>533400</xdr:colOff>
      <xdr:row>25</xdr:row>
      <xdr:rowOff>19050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7725" y="4019550"/>
          <a:ext cx="29527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95251</xdr:colOff>
      <xdr:row>9</xdr:row>
      <xdr:rowOff>66687</xdr:rowOff>
    </xdr:from>
    <xdr:to>
      <xdr:col>6</xdr:col>
      <xdr:colOff>371441</xdr:colOff>
      <xdr:row>10</xdr:row>
      <xdr:rowOff>19036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48051" y="1781187"/>
          <a:ext cx="276190" cy="2095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238125</xdr:colOff>
      <xdr:row>24</xdr:row>
      <xdr:rowOff>19050</xdr:rowOff>
    </xdr:from>
    <xdr:to>
      <xdr:col>3</xdr:col>
      <xdr:colOff>533400</xdr:colOff>
      <xdr:row>25</xdr:row>
      <xdr:rowOff>19050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85950" y="4019550"/>
          <a:ext cx="29527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209550</xdr:colOff>
      <xdr:row>13</xdr:row>
      <xdr:rowOff>57150</xdr:rowOff>
    </xdr:from>
    <xdr:to>
      <xdr:col>6</xdr:col>
      <xdr:colOff>542925</xdr:colOff>
      <xdr:row>14</xdr:row>
      <xdr:rowOff>57150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62350" y="2647950"/>
          <a:ext cx="33337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114300</xdr:colOff>
      <xdr:row>9</xdr:row>
      <xdr:rowOff>66675</xdr:rowOff>
    </xdr:from>
    <xdr:to>
      <xdr:col>1</xdr:col>
      <xdr:colOff>428625</xdr:colOff>
      <xdr:row>10</xdr:row>
      <xdr:rowOff>19050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" y="1781175"/>
          <a:ext cx="314325" cy="209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85725</xdr:colOff>
      <xdr:row>10</xdr:row>
      <xdr:rowOff>28575</xdr:rowOff>
    </xdr:from>
    <xdr:to>
      <xdr:col>1</xdr:col>
      <xdr:colOff>400050</xdr:colOff>
      <xdr:row>11</xdr:row>
      <xdr:rowOff>9525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000250"/>
          <a:ext cx="31432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600075</xdr:colOff>
      <xdr:row>11</xdr:row>
      <xdr:rowOff>28575</xdr:rowOff>
    </xdr:from>
    <xdr:to>
      <xdr:col>1</xdr:col>
      <xdr:colOff>581025</xdr:colOff>
      <xdr:row>11</xdr:row>
      <xdr:rowOff>247650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" y="2238375"/>
          <a:ext cx="590550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95250</xdr:colOff>
      <xdr:row>13</xdr:row>
      <xdr:rowOff>19050</xdr:rowOff>
    </xdr:from>
    <xdr:to>
      <xdr:col>1</xdr:col>
      <xdr:colOff>304800</xdr:colOff>
      <xdr:row>14</xdr:row>
      <xdr:rowOff>19050</xdr:rowOff>
    </xdr:to>
    <xdr:pic>
      <xdr:nvPicPr>
        <xdr:cNvPr id="28" name="Picture 27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2495550"/>
          <a:ext cx="20955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123825</xdr:colOff>
      <xdr:row>22</xdr:row>
      <xdr:rowOff>28575</xdr:rowOff>
    </xdr:from>
    <xdr:to>
      <xdr:col>13</xdr:col>
      <xdr:colOff>409575</xdr:colOff>
      <xdr:row>23</xdr:row>
      <xdr:rowOff>28575</xdr:rowOff>
    </xdr:to>
    <xdr:pic>
      <xdr:nvPicPr>
        <xdr:cNvPr id="29" name="Picture 28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91625" y="4219575"/>
          <a:ext cx="28575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257175</xdr:colOff>
      <xdr:row>9</xdr:row>
      <xdr:rowOff>57150</xdr:rowOff>
    </xdr:from>
    <xdr:to>
      <xdr:col>16</xdr:col>
      <xdr:colOff>719556</xdr:colOff>
      <xdr:row>9</xdr:row>
      <xdr:rowOff>252778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01225" y="1771650"/>
          <a:ext cx="462381" cy="1956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15</xdr:col>
      <xdr:colOff>457201</xdr:colOff>
      <xdr:row>10</xdr:row>
      <xdr:rowOff>1</xdr:rowOff>
    </xdr:from>
    <xdr:to>
      <xdr:col>16</xdr:col>
      <xdr:colOff>736796</xdr:colOff>
      <xdr:row>10</xdr:row>
      <xdr:rowOff>231198</xdr:rowOff>
    </xdr:to>
    <xdr:pic>
      <xdr:nvPicPr>
        <xdr:cNvPr id="24" name="Picture 23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91651" y="1971676"/>
          <a:ext cx="889195" cy="2311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123825</xdr:colOff>
      <xdr:row>2</xdr:row>
      <xdr:rowOff>28575</xdr:rowOff>
    </xdr:from>
    <xdr:to>
      <xdr:col>6</xdr:col>
      <xdr:colOff>438150</xdr:colOff>
      <xdr:row>3</xdr:row>
      <xdr:rowOff>28575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76625" y="409575"/>
          <a:ext cx="3143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76200</xdr:colOff>
      <xdr:row>9</xdr:row>
      <xdr:rowOff>28575</xdr:rowOff>
    </xdr:from>
    <xdr:to>
      <xdr:col>6</xdr:col>
      <xdr:colOff>295275</xdr:colOff>
      <xdr:row>10</xdr:row>
      <xdr:rowOff>0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0" y="1743075"/>
          <a:ext cx="21907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76200</xdr:colOff>
      <xdr:row>2</xdr:row>
      <xdr:rowOff>19050</xdr:rowOff>
    </xdr:from>
    <xdr:to>
      <xdr:col>7</xdr:col>
      <xdr:colOff>809625</xdr:colOff>
      <xdr:row>3</xdr:row>
      <xdr:rowOff>19050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43375" y="400050"/>
          <a:ext cx="7334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85725</xdr:colOff>
      <xdr:row>9</xdr:row>
      <xdr:rowOff>19050</xdr:rowOff>
    </xdr:from>
    <xdr:to>
      <xdr:col>1</xdr:col>
      <xdr:colOff>295275</xdr:colOff>
      <xdr:row>10</xdr:row>
      <xdr:rowOff>0</xdr:rowOff>
    </xdr:to>
    <xdr:pic>
      <xdr:nvPicPr>
        <xdr:cNvPr id="33" name="Picture 32">
          <a:extLst>
            <a:ext uri="{FF2B5EF4-FFF2-40B4-BE49-F238E27FC236}">
              <a16:creationId xmlns:a16="http://schemas.microsoft.com/office/drawing/2014/main" id="{00000000-0008-0000-0200-00002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1733550"/>
          <a:ext cx="20955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28575</xdr:colOff>
      <xdr:row>9</xdr:row>
      <xdr:rowOff>19050</xdr:rowOff>
    </xdr:from>
    <xdr:to>
      <xdr:col>2</xdr:col>
      <xdr:colOff>257175</xdr:colOff>
      <xdr:row>10</xdr:row>
      <xdr:rowOff>0</xdr:rowOff>
    </xdr:to>
    <xdr:pic>
      <xdr:nvPicPr>
        <xdr:cNvPr id="34" name="Picture 33">
          <a:extLst>
            <a:ext uri="{FF2B5EF4-FFF2-40B4-BE49-F238E27FC236}">
              <a16:creationId xmlns:a16="http://schemas.microsoft.com/office/drawing/2014/main" id="{00000000-0008-0000-0200-00002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7775" y="1733550"/>
          <a:ext cx="2286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57150</xdr:colOff>
      <xdr:row>9</xdr:row>
      <xdr:rowOff>28575</xdr:rowOff>
    </xdr:from>
    <xdr:to>
      <xdr:col>3</xdr:col>
      <xdr:colOff>323850</xdr:colOff>
      <xdr:row>10</xdr:row>
      <xdr:rowOff>0</xdr:rowOff>
    </xdr:to>
    <xdr:pic>
      <xdr:nvPicPr>
        <xdr:cNvPr id="35" name="Picture 34">
          <a:extLst>
            <a:ext uri="{FF2B5EF4-FFF2-40B4-BE49-F238E27FC236}">
              <a16:creationId xmlns:a16="http://schemas.microsoft.com/office/drawing/2014/main" id="{00000000-0008-0000-0200-00002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975" y="1743075"/>
          <a:ext cx="2667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14</xdr:col>
      <xdr:colOff>28575</xdr:colOff>
      <xdr:row>9</xdr:row>
      <xdr:rowOff>38100</xdr:rowOff>
    </xdr:from>
    <xdr:to>
      <xdr:col>14</xdr:col>
      <xdr:colOff>457200</xdr:colOff>
      <xdr:row>10</xdr:row>
      <xdr:rowOff>38100</xdr:rowOff>
    </xdr:to>
    <xdr:pic>
      <xdr:nvPicPr>
        <xdr:cNvPr id="37" name="Picture 36">
          <a:extLst>
            <a:ext uri="{FF2B5EF4-FFF2-40B4-BE49-F238E27FC236}">
              <a16:creationId xmlns:a16="http://schemas.microsoft.com/office/drawing/2014/main" id="{00000000-0008-0000-0200-00002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72525" y="17526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9525</xdr:colOff>
      <xdr:row>9</xdr:row>
      <xdr:rowOff>28575</xdr:rowOff>
    </xdr:from>
    <xdr:to>
      <xdr:col>7</xdr:col>
      <xdr:colOff>419100</xdr:colOff>
      <xdr:row>10</xdr:row>
      <xdr:rowOff>28575</xdr:rowOff>
    </xdr:to>
    <xdr:pic>
      <xdr:nvPicPr>
        <xdr:cNvPr id="38" name="Picture 37">
          <a:extLst>
            <a:ext uri="{FF2B5EF4-FFF2-40B4-BE49-F238E27FC236}">
              <a16:creationId xmlns:a16="http://schemas.microsoft.com/office/drawing/2014/main" id="{00000000-0008-0000-0200-00002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76700" y="1743075"/>
          <a:ext cx="40957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0</xdr:colOff>
      <xdr:row>1</xdr:row>
      <xdr:rowOff>0</xdr:rowOff>
    </xdr:from>
    <xdr:to>
      <xdr:col>4</xdr:col>
      <xdr:colOff>342900</xdr:colOff>
      <xdr:row>2</xdr:row>
      <xdr:rowOff>19050</xdr:rowOff>
    </xdr:to>
    <xdr:pic>
      <xdr:nvPicPr>
        <xdr:cNvPr id="40" name="Picture 39">
          <a:extLst>
            <a:ext uri="{FF2B5EF4-FFF2-40B4-BE49-F238E27FC236}">
              <a16:creationId xmlns:a16="http://schemas.microsoft.com/office/drawing/2014/main" id="{00000000-0008-0000-0200-00002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57425" y="190500"/>
          <a:ext cx="342900" cy="209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904875</xdr:colOff>
      <xdr:row>14</xdr:row>
      <xdr:rowOff>0</xdr:rowOff>
    </xdr:from>
    <xdr:to>
      <xdr:col>0</xdr:col>
      <xdr:colOff>1133475</xdr:colOff>
      <xdr:row>15</xdr:row>
      <xdr:rowOff>0</xdr:rowOff>
    </xdr:to>
    <xdr:pic>
      <xdr:nvPicPr>
        <xdr:cNvPr id="43" name="Picture 42">
          <a:extLst>
            <a:ext uri="{FF2B5EF4-FFF2-40B4-BE49-F238E27FC236}">
              <a16:creationId xmlns:a16="http://schemas.microsoft.com/office/drawing/2014/main" id="{00000000-0008-0000-0200-00002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4875" y="2286000"/>
          <a:ext cx="2286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876300</xdr:colOff>
      <xdr:row>15</xdr:row>
      <xdr:rowOff>0</xdr:rowOff>
    </xdr:from>
    <xdr:to>
      <xdr:col>0</xdr:col>
      <xdr:colOff>1162050</xdr:colOff>
      <xdr:row>16</xdr:row>
      <xdr:rowOff>0</xdr:rowOff>
    </xdr:to>
    <xdr:pic>
      <xdr:nvPicPr>
        <xdr:cNvPr id="44" name="Picture 43">
          <a:extLst>
            <a:ext uri="{FF2B5EF4-FFF2-40B4-BE49-F238E27FC236}">
              <a16:creationId xmlns:a16="http://schemas.microsoft.com/office/drawing/2014/main" id="{00000000-0008-0000-0200-00002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6300" y="2857500"/>
          <a:ext cx="28575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866775</xdr:colOff>
      <xdr:row>16</xdr:row>
      <xdr:rowOff>0</xdr:rowOff>
    </xdr:from>
    <xdr:to>
      <xdr:col>0</xdr:col>
      <xdr:colOff>1171575</xdr:colOff>
      <xdr:row>17</xdr:row>
      <xdr:rowOff>0</xdr:rowOff>
    </xdr:to>
    <xdr:pic>
      <xdr:nvPicPr>
        <xdr:cNvPr id="45" name="Picture 44">
          <a:extLst>
            <a:ext uri="{FF2B5EF4-FFF2-40B4-BE49-F238E27FC236}">
              <a16:creationId xmlns:a16="http://schemas.microsoft.com/office/drawing/2014/main" id="{00000000-0008-0000-0200-00002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6775" y="3048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800100</xdr:colOff>
      <xdr:row>11</xdr:row>
      <xdr:rowOff>0</xdr:rowOff>
    </xdr:from>
    <xdr:to>
      <xdr:col>0</xdr:col>
      <xdr:colOff>1190625</xdr:colOff>
      <xdr:row>12</xdr:row>
      <xdr:rowOff>0</xdr:rowOff>
    </xdr:to>
    <xdr:pic>
      <xdr:nvPicPr>
        <xdr:cNvPr id="46" name="Picture 45">
          <a:extLst>
            <a:ext uri="{FF2B5EF4-FFF2-40B4-BE49-F238E27FC236}">
              <a16:creationId xmlns:a16="http://schemas.microsoft.com/office/drawing/2014/main" id="{00000000-0008-0000-0200-00002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2095500"/>
          <a:ext cx="3905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904875</xdr:colOff>
      <xdr:row>17</xdr:row>
      <xdr:rowOff>0</xdr:rowOff>
    </xdr:from>
    <xdr:to>
      <xdr:col>0</xdr:col>
      <xdr:colOff>1181100</xdr:colOff>
      <xdr:row>18</xdr:row>
      <xdr:rowOff>0</xdr:rowOff>
    </xdr:to>
    <xdr:pic>
      <xdr:nvPicPr>
        <xdr:cNvPr id="47" name="Picture 46">
          <a:extLst>
            <a:ext uri="{FF2B5EF4-FFF2-40B4-BE49-F238E27FC236}">
              <a16:creationId xmlns:a16="http://schemas.microsoft.com/office/drawing/2014/main" id="{00000000-0008-0000-0200-00002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4875" y="3238500"/>
          <a:ext cx="2762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895350</xdr:colOff>
      <xdr:row>18</xdr:row>
      <xdr:rowOff>19050</xdr:rowOff>
    </xdr:from>
    <xdr:to>
      <xdr:col>0</xdr:col>
      <xdr:colOff>1190625</xdr:colOff>
      <xdr:row>19</xdr:row>
      <xdr:rowOff>19050</xdr:rowOff>
    </xdr:to>
    <xdr:pic>
      <xdr:nvPicPr>
        <xdr:cNvPr id="48" name="Picture 47">
          <a:extLst>
            <a:ext uri="{FF2B5EF4-FFF2-40B4-BE49-F238E27FC236}">
              <a16:creationId xmlns:a16="http://schemas.microsoft.com/office/drawing/2014/main" id="{00000000-0008-0000-0200-00003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" y="3448050"/>
          <a:ext cx="29527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0</xdr:colOff>
      <xdr:row>0</xdr:row>
      <xdr:rowOff>142875</xdr:rowOff>
    </xdr:from>
    <xdr:to>
      <xdr:col>12</xdr:col>
      <xdr:colOff>304800</xdr:colOff>
      <xdr:row>2</xdr:row>
      <xdr:rowOff>9525</xdr:rowOff>
    </xdr:to>
    <xdr:pic>
      <xdr:nvPicPr>
        <xdr:cNvPr id="50" name="Picture 49">
          <a:extLst>
            <a:ext uri="{FF2B5EF4-FFF2-40B4-BE49-F238E27FC236}">
              <a16:creationId xmlns:a16="http://schemas.microsoft.com/office/drawing/2014/main" id="{00000000-0008-0000-0200-00003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96175" y="142875"/>
          <a:ext cx="9144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123825</xdr:colOff>
      <xdr:row>2</xdr:row>
      <xdr:rowOff>28575</xdr:rowOff>
    </xdr:from>
    <xdr:to>
      <xdr:col>6</xdr:col>
      <xdr:colOff>438150</xdr:colOff>
      <xdr:row>3</xdr:row>
      <xdr:rowOff>28575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57650" y="409575"/>
          <a:ext cx="3143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76200</xdr:colOff>
      <xdr:row>9</xdr:row>
      <xdr:rowOff>28575</xdr:rowOff>
    </xdr:from>
    <xdr:to>
      <xdr:col>6</xdr:col>
      <xdr:colOff>295275</xdr:colOff>
      <xdr:row>10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10025" y="1743075"/>
          <a:ext cx="219075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76200</xdr:colOff>
      <xdr:row>2</xdr:row>
      <xdr:rowOff>19050</xdr:rowOff>
    </xdr:from>
    <xdr:to>
      <xdr:col>7</xdr:col>
      <xdr:colOff>809625</xdr:colOff>
      <xdr:row>3</xdr:row>
      <xdr:rowOff>19050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24400" y="400050"/>
          <a:ext cx="7334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85725</xdr:colOff>
      <xdr:row>9</xdr:row>
      <xdr:rowOff>19050</xdr:rowOff>
    </xdr:from>
    <xdr:to>
      <xdr:col>1</xdr:col>
      <xdr:colOff>295275</xdr:colOff>
      <xdr:row>10</xdr:row>
      <xdr:rowOff>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0" y="1733550"/>
          <a:ext cx="209550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28575</xdr:colOff>
      <xdr:row>9</xdr:row>
      <xdr:rowOff>19050</xdr:rowOff>
    </xdr:from>
    <xdr:to>
      <xdr:col>2</xdr:col>
      <xdr:colOff>257175</xdr:colOff>
      <xdr:row>10</xdr:row>
      <xdr:rowOff>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733550"/>
          <a:ext cx="228600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57150</xdr:colOff>
      <xdr:row>9</xdr:row>
      <xdr:rowOff>28575</xdr:rowOff>
    </xdr:from>
    <xdr:to>
      <xdr:col>3</xdr:col>
      <xdr:colOff>323850</xdr:colOff>
      <xdr:row>10</xdr:row>
      <xdr:rowOff>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0" y="1743075"/>
          <a:ext cx="266700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14</xdr:col>
      <xdr:colOff>28575</xdr:colOff>
      <xdr:row>9</xdr:row>
      <xdr:rowOff>38100</xdr:rowOff>
    </xdr:from>
    <xdr:to>
      <xdr:col>14</xdr:col>
      <xdr:colOff>457200</xdr:colOff>
      <xdr:row>10</xdr:row>
      <xdr:rowOff>38100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53550" y="17526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9525</xdr:colOff>
      <xdr:row>9</xdr:row>
      <xdr:rowOff>28575</xdr:rowOff>
    </xdr:from>
    <xdr:to>
      <xdr:col>7</xdr:col>
      <xdr:colOff>419100</xdr:colOff>
      <xdr:row>10</xdr:row>
      <xdr:rowOff>28575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57725" y="1743075"/>
          <a:ext cx="40957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0</xdr:colOff>
      <xdr:row>1</xdr:row>
      <xdr:rowOff>0</xdr:rowOff>
    </xdr:from>
    <xdr:to>
      <xdr:col>4</xdr:col>
      <xdr:colOff>342900</xdr:colOff>
      <xdr:row>2</xdr:row>
      <xdr:rowOff>19050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33700" y="190500"/>
          <a:ext cx="342900" cy="209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0</xdr:colOff>
      <xdr:row>0</xdr:row>
      <xdr:rowOff>142875</xdr:rowOff>
    </xdr:from>
    <xdr:to>
      <xdr:col>12</xdr:col>
      <xdr:colOff>304800</xdr:colOff>
      <xdr:row>2</xdr:row>
      <xdr:rowOff>9525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96175" y="142875"/>
          <a:ext cx="9144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276225</xdr:colOff>
      <xdr:row>10</xdr:row>
      <xdr:rowOff>180975</xdr:rowOff>
    </xdr:from>
    <xdr:to>
      <xdr:col>1</xdr:col>
      <xdr:colOff>438150</xdr:colOff>
      <xdr:row>11</xdr:row>
      <xdr:rowOff>180975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2085975"/>
          <a:ext cx="1619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95250</xdr:colOff>
      <xdr:row>11</xdr:row>
      <xdr:rowOff>28575</xdr:rowOff>
    </xdr:from>
    <xdr:to>
      <xdr:col>2</xdr:col>
      <xdr:colOff>342900</xdr:colOff>
      <xdr:row>12</xdr:row>
      <xdr:rowOff>28575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00000000-0008-0000-0300-00001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2124075"/>
          <a:ext cx="24765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2</xdr:row>
      <xdr:rowOff>0</xdr:rowOff>
    </xdr:from>
    <xdr:to>
      <xdr:col>4</xdr:col>
      <xdr:colOff>342900</xdr:colOff>
      <xdr:row>3</xdr:row>
      <xdr:rowOff>19050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0500"/>
          <a:ext cx="342900" cy="209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0</xdr:colOff>
      <xdr:row>1</xdr:row>
      <xdr:rowOff>142875</xdr:rowOff>
    </xdr:from>
    <xdr:to>
      <xdr:col>11</xdr:col>
      <xdr:colOff>304800</xdr:colOff>
      <xdr:row>3</xdr:row>
      <xdr:rowOff>9525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19875" y="142875"/>
          <a:ext cx="9144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57150</xdr:colOff>
      <xdr:row>0</xdr:row>
      <xdr:rowOff>28575</xdr:rowOff>
    </xdr:from>
    <xdr:to>
      <xdr:col>2</xdr:col>
      <xdr:colOff>285750</xdr:colOff>
      <xdr:row>1</xdr:row>
      <xdr:rowOff>28575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7775" y="28575"/>
          <a:ext cx="2286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304800</xdr:colOff>
      <xdr:row>0</xdr:row>
      <xdr:rowOff>19050</xdr:rowOff>
    </xdr:from>
    <xdr:to>
      <xdr:col>1</xdr:col>
      <xdr:colOff>514350</xdr:colOff>
      <xdr:row>1</xdr:row>
      <xdr:rowOff>19050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19050"/>
          <a:ext cx="20955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66675</xdr:colOff>
      <xdr:row>0</xdr:row>
      <xdr:rowOff>38100</xdr:rowOff>
    </xdr:from>
    <xdr:to>
      <xdr:col>3</xdr:col>
      <xdr:colOff>333375</xdr:colOff>
      <xdr:row>1</xdr:row>
      <xdr:rowOff>38100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90700" y="38100"/>
          <a:ext cx="2667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276225</xdr:colOff>
      <xdr:row>10</xdr:row>
      <xdr:rowOff>76200</xdr:rowOff>
    </xdr:from>
    <xdr:to>
      <xdr:col>1</xdr:col>
      <xdr:colOff>590550</xdr:colOff>
      <xdr:row>10</xdr:row>
      <xdr:rowOff>285750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1790700"/>
          <a:ext cx="314325" cy="209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228600</xdr:colOff>
      <xdr:row>10</xdr:row>
      <xdr:rowOff>76200</xdr:rowOff>
    </xdr:from>
    <xdr:to>
      <xdr:col>6</xdr:col>
      <xdr:colOff>447675</xdr:colOff>
      <xdr:row>10</xdr:row>
      <xdr:rowOff>266700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62350" y="1790700"/>
          <a:ext cx="21907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1314450</xdr:colOff>
      <xdr:row>11</xdr:row>
      <xdr:rowOff>19050</xdr:rowOff>
    </xdr:from>
    <xdr:to>
      <xdr:col>1</xdr:col>
      <xdr:colOff>771525</xdr:colOff>
      <xdr:row>12</xdr:row>
      <xdr:rowOff>9525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00000000-0008-0000-04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4450" y="2219325"/>
          <a:ext cx="8001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28575</xdr:colOff>
      <xdr:row>11</xdr:row>
      <xdr:rowOff>85725</xdr:rowOff>
    </xdr:from>
    <xdr:to>
      <xdr:col>6</xdr:col>
      <xdr:colOff>457200</xdr:colOff>
      <xdr:row>11</xdr:row>
      <xdr:rowOff>276225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00000000-0008-0000-04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62325" y="20955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9525</xdr:colOff>
      <xdr:row>10</xdr:row>
      <xdr:rowOff>85725</xdr:rowOff>
    </xdr:from>
    <xdr:to>
      <xdr:col>13</xdr:col>
      <xdr:colOff>438150</xdr:colOff>
      <xdr:row>10</xdr:row>
      <xdr:rowOff>276225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id="{00000000-0008-0000-04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0475" y="18002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904875</xdr:colOff>
      <xdr:row>16</xdr:row>
      <xdr:rowOff>0</xdr:rowOff>
    </xdr:from>
    <xdr:to>
      <xdr:col>0</xdr:col>
      <xdr:colOff>1133475</xdr:colOff>
      <xdr:row>17</xdr:row>
      <xdr:rowOff>0</xdr:rowOff>
    </xdr:to>
    <xdr:pic>
      <xdr:nvPicPr>
        <xdr:cNvPr id="35" name="Picture 34">
          <a:extLst>
            <a:ext uri="{FF2B5EF4-FFF2-40B4-BE49-F238E27FC236}">
              <a16:creationId xmlns:a16="http://schemas.microsoft.com/office/drawing/2014/main" id="{00000000-0008-0000-0400-00002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4875" y="2667000"/>
          <a:ext cx="2286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876300</xdr:colOff>
      <xdr:row>17</xdr:row>
      <xdr:rowOff>0</xdr:rowOff>
    </xdr:from>
    <xdr:to>
      <xdr:col>0</xdr:col>
      <xdr:colOff>1162050</xdr:colOff>
      <xdr:row>18</xdr:row>
      <xdr:rowOff>0</xdr:rowOff>
    </xdr:to>
    <xdr:pic>
      <xdr:nvPicPr>
        <xdr:cNvPr id="36" name="Picture 35">
          <a:extLst>
            <a:ext uri="{FF2B5EF4-FFF2-40B4-BE49-F238E27FC236}">
              <a16:creationId xmlns:a16="http://schemas.microsoft.com/office/drawing/2014/main" id="{00000000-0008-0000-0400-00002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6300" y="2857500"/>
          <a:ext cx="28575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866775</xdr:colOff>
      <xdr:row>18</xdr:row>
      <xdr:rowOff>0</xdr:rowOff>
    </xdr:from>
    <xdr:to>
      <xdr:col>0</xdr:col>
      <xdr:colOff>1171575</xdr:colOff>
      <xdr:row>19</xdr:row>
      <xdr:rowOff>0</xdr:rowOff>
    </xdr:to>
    <xdr:pic>
      <xdr:nvPicPr>
        <xdr:cNvPr id="37" name="Picture 36">
          <a:extLst>
            <a:ext uri="{FF2B5EF4-FFF2-40B4-BE49-F238E27FC236}">
              <a16:creationId xmlns:a16="http://schemas.microsoft.com/office/drawing/2014/main" id="{00000000-0008-0000-0400-00002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6775" y="3048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800100</xdr:colOff>
      <xdr:row>13</xdr:row>
      <xdr:rowOff>0</xdr:rowOff>
    </xdr:from>
    <xdr:to>
      <xdr:col>0</xdr:col>
      <xdr:colOff>1190625</xdr:colOff>
      <xdr:row>14</xdr:row>
      <xdr:rowOff>0</xdr:rowOff>
    </xdr:to>
    <xdr:pic>
      <xdr:nvPicPr>
        <xdr:cNvPr id="38" name="Picture 37">
          <a:extLst>
            <a:ext uri="{FF2B5EF4-FFF2-40B4-BE49-F238E27FC236}">
              <a16:creationId xmlns:a16="http://schemas.microsoft.com/office/drawing/2014/main" id="{00000000-0008-0000-0400-00002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2095500"/>
          <a:ext cx="3905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904875</xdr:colOff>
      <xdr:row>19</xdr:row>
      <xdr:rowOff>0</xdr:rowOff>
    </xdr:from>
    <xdr:to>
      <xdr:col>0</xdr:col>
      <xdr:colOff>1181100</xdr:colOff>
      <xdr:row>20</xdr:row>
      <xdr:rowOff>0</xdr:rowOff>
    </xdr:to>
    <xdr:pic>
      <xdr:nvPicPr>
        <xdr:cNvPr id="39" name="Picture 38">
          <a:extLst>
            <a:ext uri="{FF2B5EF4-FFF2-40B4-BE49-F238E27FC236}">
              <a16:creationId xmlns:a16="http://schemas.microsoft.com/office/drawing/2014/main" id="{00000000-0008-0000-0400-00002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4875" y="3238500"/>
          <a:ext cx="2762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895350</xdr:colOff>
      <xdr:row>20</xdr:row>
      <xdr:rowOff>19050</xdr:rowOff>
    </xdr:from>
    <xdr:to>
      <xdr:col>0</xdr:col>
      <xdr:colOff>1190625</xdr:colOff>
      <xdr:row>21</xdr:row>
      <xdr:rowOff>19050</xdr:rowOff>
    </xdr:to>
    <xdr:pic>
      <xdr:nvPicPr>
        <xdr:cNvPr id="40" name="Picture 39">
          <a:extLst>
            <a:ext uri="{FF2B5EF4-FFF2-40B4-BE49-F238E27FC236}">
              <a16:creationId xmlns:a16="http://schemas.microsoft.com/office/drawing/2014/main" id="{00000000-0008-0000-0400-00002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" y="3448050"/>
          <a:ext cx="29527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2</xdr:row>
      <xdr:rowOff>0</xdr:rowOff>
    </xdr:from>
    <xdr:to>
      <xdr:col>4</xdr:col>
      <xdr:colOff>342900</xdr:colOff>
      <xdr:row>3</xdr:row>
      <xdr:rowOff>19050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00000000-0008-0000-05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7075" y="381000"/>
          <a:ext cx="342900" cy="209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0</xdr:colOff>
      <xdr:row>1</xdr:row>
      <xdr:rowOff>142875</xdr:rowOff>
    </xdr:from>
    <xdr:to>
      <xdr:col>11</xdr:col>
      <xdr:colOff>304800</xdr:colOff>
      <xdr:row>3</xdr:row>
      <xdr:rowOff>9525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00000000-0008-0000-05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05600" y="333375"/>
          <a:ext cx="9144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57150</xdr:colOff>
      <xdr:row>0</xdr:row>
      <xdr:rowOff>28575</xdr:rowOff>
    </xdr:from>
    <xdr:to>
      <xdr:col>2</xdr:col>
      <xdr:colOff>285750</xdr:colOff>
      <xdr:row>1</xdr:row>
      <xdr:rowOff>28575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00000000-0008-0000-05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81225" y="28575"/>
          <a:ext cx="2286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304800</xdr:colOff>
      <xdr:row>0</xdr:row>
      <xdr:rowOff>19050</xdr:rowOff>
    </xdr:from>
    <xdr:to>
      <xdr:col>1</xdr:col>
      <xdr:colOff>514350</xdr:colOff>
      <xdr:row>1</xdr:row>
      <xdr:rowOff>19050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00000000-0008-0000-05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7825" y="19050"/>
          <a:ext cx="20955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66675</xdr:colOff>
      <xdr:row>0</xdr:row>
      <xdr:rowOff>38100</xdr:rowOff>
    </xdr:from>
    <xdr:to>
      <xdr:col>3</xdr:col>
      <xdr:colOff>333375</xdr:colOff>
      <xdr:row>1</xdr:row>
      <xdr:rowOff>38100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id="{00000000-0008-0000-05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24150" y="38100"/>
          <a:ext cx="2667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276225</xdr:colOff>
      <xdr:row>10</xdr:row>
      <xdr:rowOff>76200</xdr:rowOff>
    </xdr:from>
    <xdr:to>
      <xdr:col>1</xdr:col>
      <xdr:colOff>590550</xdr:colOff>
      <xdr:row>10</xdr:row>
      <xdr:rowOff>285750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00000000-0008-0000-0500-00001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" y="1981200"/>
          <a:ext cx="314325" cy="209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228600</xdr:colOff>
      <xdr:row>10</xdr:row>
      <xdr:rowOff>76200</xdr:rowOff>
    </xdr:from>
    <xdr:to>
      <xdr:col>6</xdr:col>
      <xdr:colOff>447675</xdr:colOff>
      <xdr:row>10</xdr:row>
      <xdr:rowOff>266700</xdr:rowOff>
    </xdr:to>
    <xdr:pic>
      <xdr:nvPicPr>
        <xdr:cNvPr id="24" name="Picture 23">
          <a:extLst>
            <a:ext uri="{FF2B5EF4-FFF2-40B4-BE49-F238E27FC236}">
              <a16:creationId xmlns:a16="http://schemas.microsoft.com/office/drawing/2014/main" id="{00000000-0008-0000-05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95800" y="1981200"/>
          <a:ext cx="21907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447675</xdr:colOff>
      <xdr:row>11</xdr:row>
      <xdr:rowOff>28575</xdr:rowOff>
    </xdr:from>
    <xdr:to>
      <xdr:col>1</xdr:col>
      <xdr:colOff>771525</xdr:colOff>
      <xdr:row>12</xdr:row>
      <xdr:rowOff>19050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id="{00000000-0008-0000-0500-00001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" y="2228850"/>
          <a:ext cx="8001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28575</xdr:colOff>
      <xdr:row>11</xdr:row>
      <xdr:rowOff>85725</xdr:rowOff>
    </xdr:from>
    <xdr:to>
      <xdr:col>6</xdr:col>
      <xdr:colOff>457200</xdr:colOff>
      <xdr:row>11</xdr:row>
      <xdr:rowOff>276225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00000000-0008-0000-0500-00001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95775" y="22860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9525</xdr:colOff>
      <xdr:row>10</xdr:row>
      <xdr:rowOff>85725</xdr:rowOff>
    </xdr:from>
    <xdr:to>
      <xdr:col>13</xdr:col>
      <xdr:colOff>438150</xdr:colOff>
      <xdr:row>10</xdr:row>
      <xdr:rowOff>276225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00000000-0008-0000-0500-00001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43925" y="19907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76200</xdr:colOff>
      <xdr:row>13</xdr:row>
      <xdr:rowOff>28575</xdr:rowOff>
    </xdr:from>
    <xdr:to>
      <xdr:col>9</xdr:col>
      <xdr:colOff>466725</xdr:colOff>
      <xdr:row>14</xdr:row>
      <xdr:rowOff>28575</xdr:rowOff>
    </xdr:to>
    <xdr:pic>
      <xdr:nvPicPr>
        <xdr:cNvPr id="31" name="Picture 30">
          <a:extLst>
            <a:ext uri="{FF2B5EF4-FFF2-40B4-BE49-F238E27FC236}">
              <a16:creationId xmlns:a16="http://schemas.microsoft.com/office/drawing/2014/main" id="{00000000-0008-0000-0500-00001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0" y="2733675"/>
          <a:ext cx="3905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123825</xdr:colOff>
      <xdr:row>13</xdr:row>
      <xdr:rowOff>9525</xdr:rowOff>
    </xdr:from>
    <xdr:to>
      <xdr:col>8</xdr:col>
      <xdr:colOff>409575</xdr:colOff>
      <xdr:row>14</xdr:row>
      <xdr:rowOff>9525</xdr:rowOff>
    </xdr:to>
    <xdr:pic>
      <xdr:nvPicPr>
        <xdr:cNvPr id="34" name="Picture 33">
          <a:extLst>
            <a:ext uri="{FF2B5EF4-FFF2-40B4-BE49-F238E27FC236}">
              <a16:creationId xmlns:a16="http://schemas.microsoft.com/office/drawing/2014/main" id="{00000000-0008-0000-0500-00002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0225" y="2714625"/>
          <a:ext cx="28575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57150</xdr:colOff>
      <xdr:row>13</xdr:row>
      <xdr:rowOff>19050</xdr:rowOff>
    </xdr:from>
    <xdr:to>
      <xdr:col>10</xdr:col>
      <xdr:colOff>533400</xdr:colOff>
      <xdr:row>14</xdr:row>
      <xdr:rowOff>19050</xdr:rowOff>
    </xdr:to>
    <xdr:pic>
      <xdr:nvPicPr>
        <xdr:cNvPr id="37" name="Picture 36">
          <a:extLst>
            <a:ext uri="{FF2B5EF4-FFF2-40B4-BE49-F238E27FC236}">
              <a16:creationId xmlns:a16="http://schemas.microsoft.com/office/drawing/2014/main" id="{00000000-0008-0000-0500-00002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0" y="2724150"/>
          <a:ext cx="47625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2:S22"/>
  <sheetViews>
    <sheetView tabSelected="1" workbookViewId="0">
      <selection activeCell="S3" sqref="S3"/>
    </sheetView>
  </sheetViews>
  <sheetFormatPr defaultRowHeight="15" x14ac:dyDescent="0.25"/>
  <cols>
    <col min="1" max="1" width="4.7109375" style="76" customWidth="1"/>
    <col min="2" max="2" width="10.28515625" style="76" customWidth="1"/>
    <col min="3" max="3" width="7.5703125" style="76" customWidth="1"/>
    <col min="5" max="5" width="9.140625" style="1"/>
    <col min="6" max="6" width="6.42578125" customWidth="1"/>
    <col min="7" max="7" width="9.140625" style="1"/>
    <col min="8" max="8" width="7.140625" style="1" customWidth="1"/>
    <col min="9" max="9" width="9.28515625" style="1" customWidth="1"/>
    <col min="10" max="10" width="10.7109375" style="1" customWidth="1"/>
    <col min="11" max="11" width="9.85546875" style="7" customWidth="1"/>
    <col min="12" max="12" width="11.140625" style="7" customWidth="1"/>
    <col min="13" max="13" width="7.140625" customWidth="1"/>
  </cols>
  <sheetData>
    <row r="2" spans="2:19" x14ac:dyDescent="0.25">
      <c r="G2" s="1" t="s">
        <v>1</v>
      </c>
    </row>
    <row r="3" spans="2:19" x14ac:dyDescent="0.25">
      <c r="E3" s="98" t="s">
        <v>0</v>
      </c>
      <c r="F3" s="95">
        <v>1</v>
      </c>
      <c r="G3" s="94">
        <v>2</v>
      </c>
      <c r="H3" s="94">
        <v>3</v>
      </c>
      <c r="I3" s="96">
        <v>4</v>
      </c>
      <c r="J3" s="121"/>
      <c r="K3" s="122"/>
      <c r="L3" s="123"/>
      <c r="N3" s="98" t="s">
        <v>0</v>
      </c>
      <c r="O3" s="105">
        <v>1</v>
      </c>
      <c r="P3" s="95">
        <v>2</v>
      </c>
      <c r="Q3" s="95">
        <v>3</v>
      </c>
      <c r="R3" s="95">
        <v>4</v>
      </c>
      <c r="S3" s="124"/>
    </row>
    <row r="4" spans="2:19" x14ac:dyDescent="0.25">
      <c r="B4" s="119"/>
      <c r="C4" s="120">
        <f>(S10-L10)/(J20-L12)</f>
        <v>6.2638888888888893</v>
      </c>
      <c r="E4" s="99">
        <v>1</v>
      </c>
      <c r="F4">
        <v>9</v>
      </c>
      <c r="G4" s="1">
        <v>2</v>
      </c>
      <c r="H4" s="1">
        <v>5</v>
      </c>
      <c r="I4" s="11">
        <v>8</v>
      </c>
      <c r="J4" s="114">
        <f>SUM(F4:I4)</f>
        <v>24</v>
      </c>
      <c r="K4" s="13">
        <f t="shared" ref="K4:K9" si="0">SUM(F4:I4)^2</f>
        <v>576</v>
      </c>
      <c r="L4" s="21">
        <f t="shared" ref="L4:L9" si="1">K4/J14</f>
        <v>144</v>
      </c>
      <c r="N4" s="99">
        <v>1</v>
      </c>
      <c r="O4">
        <f t="shared" ref="O4:R9" si="2">F4^2</f>
        <v>81</v>
      </c>
      <c r="P4">
        <f t="shared" si="2"/>
        <v>4</v>
      </c>
      <c r="Q4">
        <f t="shared" si="2"/>
        <v>25</v>
      </c>
      <c r="R4">
        <f t="shared" si="2"/>
        <v>64</v>
      </c>
      <c r="S4" s="110">
        <f>SUM(O4:R4)</f>
        <v>174</v>
      </c>
    </row>
    <row r="5" spans="2:19" x14ac:dyDescent="0.25">
      <c r="E5" s="99">
        <v>2</v>
      </c>
      <c r="F5">
        <v>6</v>
      </c>
      <c r="G5" s="1">
        <v>1</v>
      </c>
      <c r="H5" s="1">
        <v>3</v>
      </c>
      <c r="I5" s="11">
        <v>2</v>
      </c>
      <c r="J5" s="115">
        <f t="shared" ref="J5:J9" si="3">SUM(F5:I5)</f>
        <v>12</v>
      </c>
      <c r="K5" s="13">
        <f t="shared" si="0"/>
        <v>144</v>
      </c>
      <c r="L5" s="108">
        <f t="shared" si="1"/>
        <v>36</v>
      </c>
      <c r="N5" s="99">
        <v>2</v>
      </c>
      <c r="O5">
        <f t="shared" si="2"/>
        <v>36</v>
      </c>
      <c r="P5">
        <f t="shared" si="2"/>
        <v>1</v>
      </c>
      <c r="Q5">
        <f t="shared" si="2"/>
        <v>9</v>
      </c>
      <c r="R5">
        <f t="shared" si="2"/>
        <v>4</v>
      </c>
      <c r="S5" s="111">
        <f t="shared" ref="S5:S10" si="4">SUM(O5:R5)</f>
        <v>50</v>
      </c>
    </row>
    <row r="6" spans="2:19" x14ac:dyDescent="0.25">
      <c r="B6" s="117"/>
      <c r="C6" s="120">
        <f>(L10-J10^2/J20-(L12-1)*C4)/(J20-S20)</f>
        <v>1.2444444444444462</v>
      </c>
      <c r="E6" s="99">
        <v>3</v>
      </c>
      <c r="F6">
        <v>8</v>
      </c>
      <c r="G6" s="1">
        <v>4</v>
      </c>
      <c r="H6" s="1">
        <v>6</v>
      </c>
      <c r="I6" s="11">
        <v>8</v>
      </c>
      <c r="J6" s="115">
        <f t="shared" si="3"/>
        <v>26</v>
      </c>
      <c r="K6" s="13">
        <f t="shared" si="0"/>
        <v>676</v>
      </c>
      <c r="L6" s="108">
        <f t="shared" si="1"/>
        <v>169</v>
      </c>
      <c r="N6" s="99">
        <v>3</v>
      </c>
      <c r="O6">
        <f t="shared" si="2"/>
        <v>64</v>
      </c>
      <c r="P6">
        <f t="shared" si="2"/>
        <v>16</v>
      </c>
      <c r="Q6">
        <f t="shared" si="2"/>
        <v>36</v>
      </c>
      <c r="R6">
        <f t="shared" si="2"/>
        <v>64</v>
      </c>
      <c r="S6" s="111">
        <f t="shared" si="4"/>
        <v>180</v>
      </c>
    </row>
    <row r="7" spans="2:19" x14ac:dyDescent="0.25">
      <c r="E7" s="99">
        <v>4</v>
      </c>
      <c r="F7">
        <v>7</v>
      </c>
      <c r="G7" s="1">
        <v>1</v>
      </c>
      <c r="H7" s="1">
        <v>2</v>
      </c>
      <c r="I7" s="11">
        <v>6</v>
      </c>
      <c r="J7" s="115">
        <f t="shared" si="3"/>
        <v>16</v>
      </c>
      <c r="K7" s="13">
        <f t="shared" si="0"/>
        <v>256</v>
      </c>
      <c r="L7" s="108">
        <f t="shared" si="1"/>
        <v>64</v>
      </c>
      <c r="N7" s="99">
        <v>4</v>
      </c>
      <c r="O7">
        <f t="shared" si="2"/>
        <v>49</v>
      </c>
      <c r="P7">
        <f t="shared" si="2"/>
        <v>1</v>
      </c>
      <c r="Q7">
        <f t="shared" si="2"/>
        <v>4</v>
      </c>
      <c r="R7">
        <f t="shared" si="2"/>
        <v>36</v>
      </c>
      <c r="S7" s="111">
        <f t="shared" si="4"/>
        <v>90</v>
      </c>
    </row>
    <row r="8" spans="2:19" x14ac:dyDescent="0.25">
      <c r="B8" s="22" t="s">
        <v>3</v>
      </c>
      <c r="C8" s="84">
        <f>C6/(C6+C4)</f>
        <v>0.16574176840547558</v>
      </c>
      <c r="E8" s="99">
        <v>5</v>
      </c>
      <c r="F8">
        <v>10</v>
      </c>
      <c r="G8" s="1">
        <v>5</v>
      </c>
      <c r="H8" s="1">
        <v>6</v>
      </c>
      <c r="I8" s="11">
        <v>9</v>
      </c>
      <c r="J8" s="115">
        <f t="shared" si="3"/>
        <v>30</v>
      </c>
      <c r="K8" s="13">
        <f t="shared" si="0"/>
        <v>900</v>
      </c>
      <c r="L8" s="108">
        <f t="shared" si="1"/>
        <v>225</v>
      </c>
      <c r="N8" s="99">
        <v>5</v>
      </c>
      <c r="O8">
        <f t="shared" si="2"/>
        <v>100</v>
      </c>
      <c r="P8">
        <f t="shared" si="2"/>
        <v>25</v>
      </c>
      <c r="Q8">
        <f t="shared" si="2"/>
        <v>36</v>
      </c>
      <c r="R8">
        <f t="shared" si="2"/>
        <v>81</v>
      </c>
      <c r="S8" s="111">
        <f t="shared" si="4"/>
        <v>242</v>
      </c>
    </row>
    <row r="9" spans="2:19" x14ac:dyDescent="0.25">
      <c r="E9" s="100">
        <v>6</v>
      </c>
      <c r="F9" s="5">
        <v>6</v>
      </c>
      <c r="G9" s="6">
        <v>2</v>
      </c>
      <c r="H9" s="6">
        <v>4</v>
      </c>
      <c r="I9" s="19">
        <v>7</v>
      </c>
      <c r="J9" s="115">
        <f t="shared" si="3"/>
        <v>19</v>
      </c>
      <c r="K9" s="14">
        <f t="shared" si="0"/>
        <v>361</v>
      </c>
      <c r="L9" s="109">
        <f t="shared" si="1"/>
        <v>90.25</v>
      </c>
      <c r="N9" s="100">
        <v>6</v>
      </c>
      <c r="O9" s="5">
        <f t="shared" si="2"/>
        <v>36</v>
      </c>
      <c r="P9" s="5">
        <f t="shared" si="2"/>
        <v>4</v>
      </c>
      <c r="Q9" s="5">
        <f t="shared" si="2"/>
        <v>16</v>
      </c>
      <c r="R9" s="5">
        <f t="shared" si="2"/>
        <v>49</v>
      </c>
      <c r="S9" s="112">
        <f t="shared" si="4"/>
        <v>105</v>
      </c>
    </row>
    <row r="10" spans="2:19" x14ac:dyDescent="0.25">
      <c r="E10" s="101"/>
      <c r="F10" s="22">
        <f>SUM(F4:F9)</f>
        <v>46</v>
      </c>
      <c r="G10" s="16">
        <f t="shared" ref="G10:I10" si="5">SUM(G4:G9)</f>
        <v>15</v>
      </c>
      <c r="H10" s="16">
        <f t="shared" si="5"/>
        <v>26</v>
      </c>
      <c r="I10" s="20">
        <f t="shared" si="5"/>
        <v>40</v>
      </c>
      <c r="J10" s="116">
        <f>SUM(J4:J9)</f>
        <v>127</v>
      </c>
      <c r="K10" s="21"/>
      <c r="L10" s="104">
        <f>SUM(L4:L9)</f>
        <v>728.25</v>
      </c>
      <c r="N10" s="100" t="s">
        <v>2</v>
      </c>
      <c r="O10" s="117">
        <f>SUM(O4:O9)</f>
        <v>366</v>
      </c>
      <c r="P10" s="66">
        <f t="shared" ref="P10:R10" si="6">SUM(P4:P9)</f>
        <v>51</v>
      </c>
      <c r="Q10" s="66">
        <f t="shared" si="6"/>
        <v>126</v>
      </c>
      <c r="R10" s="118">
        <f t="shared" si="6"/>
        <v>298</v>
      </c>
      <c r="S10" s="113">
        <f t="shared" si="4"/>
        <v>841</v>
      </c>
    </row>
    <row r="12" spans="2:19" x14ac:dyDescent="0.25">
      <c r="L12" s="103">
        <f>COUNT(E4:E9)</f>
        <v>6</v>
      </c>
      <c r="N12" s="1"/>
      <c r="S12" s="1"/>
    </row>
    <row r="13" spans="2:19" x14ac:dyDescent="0.25">
      <c r="E13" s="98" t="s">
        <v>0</v>
      </c>
      <c r="F13" s="97">
        <v>1</v>
      </c>
      <c r="G13" s="94">
        <v>2</v>
      </c>
      <c r="H13" s="94">
        <v>3</v>
      </c>
      <c r="I13" s="96">
        <v>4</v>
      </c>
      <c r="J13" s="96"/>
      <c r="N13" s="98" t="s">
        <v>0</v>
      </c>
      <c r="O13" s="105">
        <v>1</v>
      </c>
      <c r="P13" s="95">
        <v>2</v>
      </c>
      <c r="Q13" s="95">
        <v>3</v>
      </c>
      <c r="R13" s="95">
        <v>4</v>
      </c>
      <c r="S13" s="98" t="s">
        <v>2</v>
      </c>
    </row>
    <row r="14" spans="2:19" x14ac:dyDescent="0.25">
      <c r="E14" s="99">
        <v>1</v>
      </c>
      <c r="F14" s="13">
        <f t="shared" ref="F14:I19" si="7">COUNT(F4)</f>
        <v>1</v>
      </c>
      <c r="G14" s="1">
        <f t="shared" si="7"/>
        <v>1</v>
      </c>
      <c r="H14" s="1">
        <f t="shared" si="7"/>
        <v>1</v>
      </c>
      <c r="I14" s="11">
        <f t="shared" si="7"/>
        <v>1</v>
      </c>
      <c r="J14" s="110">
        <f>SUM(F14:I14)</f>
        <v>4</v>
      </c>
      <c r="N14" s="99">
        <v>1</v>
      </c>
      <c r="O14" s="27">
        <f>F14^2/F$20</f>
        <v>0.16666666666666666</v>
      </c>
      <c r="P14" s="28">
        <f>G14^2/G$20</f>
        <v>0.16666666666666666</v>
      </c>
      <c r="Q14" s="28">
        <f>H14^2/H$20</f>
        <v>0.16666666666666666</v>
      </c>
      <c r="R14" s="28">
        <f>I14^2/I$20</f>
        <v>0.16666666666666666</v>
      </c>
      <c r="S14" s="106">
        <f>SUM(O14:R14)</f>
        <v>0.66666666666666663</v>
      </c>
    </row>
    <row r="15" spans="2:19" x14ac:dyDescent="0.25">
      <c r="E15" s="99">
        <v>2</v>
      </c>
      <c r="F15" s="13">
        <f t="shared" si="7"/>
        <v>1</v>
      </c>
      <c r="G15" s="1">
        <f t="shared" si="7"/>
        <v>1</v>
      </c>
      <c r="H15" s="1">
        <f t="shared" si="7"/>
        <v>1</v>
      </c>
      <c r="I15" s="11">
        <f t="shared" si="7"/>
        <v>1</v>
      </c>
      <c r="J15" s="111">
        <f t="shared" ref="J15:J19" si="8">SUM(F15:I15)</f>
        <v>4</v>
      </c>
      <c r="N15" s="99">
        <v>2</v>
      </c>
      <c r="O15" s="27">
        <f t="shared" ref="O15:O19" si="9">F15^2/F$20</f>
        <v>0.16666666666666666</v>
      </c>
      <c r="P15" s="28">
        <f t="shared" ref="P15:R19" si="10">G15^2/G$20</f>
        <v>0.16666666666666666</v>
      </c>
      <c r="Q15" s="28">
        <f t="shared" si="10"/>
        <v>0.16666666666666666</v>
      </c>
      <c r="R15" s="28">
        <f t="shared" si="10"/>
        <v>0.16666666666666666</v>
      </c>
      <c r="S15" s="106">
        <f t="shared" ref="S15:S19" si="11">SUM(O15:R15)</f>
        <v>0.66666666666666663</v>
      </c>
    </row>
    <row r="16" spans="2:19" x14ac:dyDescent="0.25">
      <c r="E16" s="99">
        <v>3</v>
      </c>
      <c r="F16" s="13">
        <f t="shared" si="7"/>
        <v>1</v>
      </c>
      <c r="G16" s="1">
        <f t="shared" si="7"/>
        <v>1</v>
      </c>
      <c r="H16" s="1">
        <f t="shared" si="7"/>
        <v>1</v>
      </c>
      <c r="I16" s="11">
        <f t="shared" si="7"/>
        <v>1</v>
      </c>
      <c r="J16" s="111">
        <f t="shared" si="8"/>
        <v>4</v>
      </c>
      <c r="N16" s="99">
        <v>3</v>
      </c>
      <c r="O16" s="27">
        <f t="shared" si="9"/>
        <v>0.16666666666666666</v>
      </c>
      <c r="P16" s="28">
        <f t="shared" si="10"/>
        <v>0.16666666666666666</v>
      </c>
      <c r="Q16" s="28">
        <f t="shared" si="10"/>
        <v>0.16666666666666666</v>
      </c>
      <c r="R16" s="28">
        <f t="shared" si="10"/>
        <v>0.16666666666666666</v>
      </c>
      <c r="S16" s="106">
        <f t="shared" si="11"/>
        <v>0.66666666666666663</v>
      </c>
    </row>
    <row r="17" spans="5:19" x14ac:dyDescent="0.25">
      <c r="E17" s="99">
        <v>4</v>
      </c>
      <c r="F17" s="13">
        <f t="shared" si="7"/>
        <v>1</v>
      </c>
      <c r="G17" s="1">
        <f t="shared" si="7"/>
        <v>1</v>
      </c>
      <c r="H17" s="1">
        <f t="shared" si="7"/>
        <v>1</v>
      </c>
      <c r="I17" s="11">
        <f t="shared" si="7"/>
        <v>1</v>
      </c>
      <c r="J17" s="111">
        <f t="shared" si="8"/>
        <v>4</v>
      </c>
      <c r="N17" s="99">
        <v>4</v>
      </c>
      <c r="O17" s="27">
        <f t="shared" si="9"/>
        <v>0.16666666666666666</v>
      </c>
      <c r="P17" s="28">
        <f t="shared" si="10"/>
        <v>0.16666666666666666</v>
      </c>
      <c r="Q17" s="28">
        <f t="shared" si="10"/>
        <v>0.16666666666666666</v>
      </c>
      <c r="R17" s="28">
        <f t="shared" si="10"/>
        <v>0.16666666666666666</v>
      </c>
      <c r="S17" s="106">
        <f t="shared" si="11"/>
        <v>0.66666666666666663</v>
      </c>
    </row>
    <row r="18" spans="5:19" x14ac:dyDescent="0.25">
      <c r="E18" s="99">
        <v>5</v>
      </c>
      <c r="F18" s="13">
        <f t="shared" si="7"/>
        <v>1</v>
      </c>
      <c r="G18" s="1">
        <f t="shared" si="7"/>
        <v>1</v>
      </c>
      <c r="H18" s="1">
        <f t="shared" si="7"/>
        <v>1</v>
      </c>
      <c r="I18" s="11">
        <f t="shared" si="7"/>
        <v>1</v>
      </c>
      <c r="J18" s="111">
        <f t="shared" si="8"/>
        <v>4</v>
      </c>
      <c r="N18" s="99">
        <v>5</v>
      </c>
      <c r="O18" s="27">
        <f t="shared" si="9"/>
        <v>0.16666666666666666</v>
      </c>
      <c r="P18" s="28">
        <f t="shared" si="10"/>
        <v>0.16666666666666666</v>
      </c>
      <c r="Q18" s="28">
        <f t="shared" si="10"/>
        <v>0.16666666666666666</v>
      </c>
      <c r="R18" s="28">
        <f t="shared" si="10"/>
        <v>0.16666666666666666</v>
      </c>
      <c r="S18" s="106">
        <f t="shared" si="11"/>
        <v>0.66666666666666663</v>
      </c>
    </row>
    <row r="19" spans="5:19" x14ac:dyDescent="0.25">
      <c r="E19" s="100">
        <v>6</v>
      </c>
      <c r="F19" s="14">
        <f t="shared" si="7"/>
        <v>1</v>
      </c>
      <c r="G19" s="6">
        <f t="shared" si="7"/>
        <v>1</v>
      </c>
      <c r="H19" s="6">
        <f t="shared" si="7"/>
        <v>1</v>
      </c>
      <c r="I19" s="19">
        <f t="shared" si="7"/>
        <v>1</v>
      </c>
      <c r="J19" s="112">
        <f t="shared" si="8"/>
        <v>4</v>
      </c>
      <c r="N19" s="100">
        <v>6</v>
      </c>
      <c r="O19" s="30">
        <f t="shared" si="9"/>
        <v>0.16666666666666666</v>
      </c>
      <c r="P19" s="31">
        <f t="shared" si="10"/>
        <v>0.16666666666666666</v>
      </c>
      <c r="Q19" s="31">
        <f t="shared" si="10"/>
        <v>0.16666666666666666</v>
      </c>
      <c r="R19" s="31">
        <f t="shared" si="10"/>
        <v>0.16666666666666666</v>
      </c>
      <c r="S19" s="107">
        <f t="shared" si="11"/>
        <v>0.66666666666666663</v>
      </c>
    </row>
    <row r="20" spans="5:19" x14ac:dyDescent="0.25">
      <c r="E20" s="98"/>
      <c r="F20" s="22">
        <f>SUM(F14:F19)</f>
        <v>6</v>
      </c>
      <c r="G20" s="16">
        <f t="shared" ref="G20:J20" si="12">SUM(G14:G19)</f>
        <v>6</v>
      </c>
      <c r="H20" s="16">
        <f t="shared" si="12"/>
        <v>6</v>
      </c>
      <c r="I20" s="20">
        <f t="shared" si="12"/>
        <v>6</v>
      </c>
      <c r="J20" s="102">
        <f t="shared" si="12"/>
        <v>24</v>
      </c>
      <c r="N20" s="1"/>
      <c r="R20" s="8"/>
      <c r="S20" s="104">
        <f>SUM(S14:S19)</f>
        <v>3.9999999999999996</v>
      </c>
    </row>
    <row r="22" spans="5:19" x14ac:dyDescent="0.25">
      <c r="E22"/>
    </row>
  </sheetData>
  <pageMargins left="0.7" right="0.7" top="0.75" bottom="0.75" header="0.3" footer="0.3"/>
  <pageSetup orientation="portrait" horizontalDpi="1200" verticalDpi="1200" r:id="rId1"/>
  <ignoredErrors>
    <ignoredError sqref="J4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B1:Z25"/>
  <sheetViews>
    <sheetView workbookViewId="0">
      <selection activeCell="P14" sqref="P14"/>
    </sheetView>
  </sheetViews>
  <sheetFormatPr defaultRowHeight="15" x14ac:dyDescent="0.25"/>
  <cols>
    <col min="2" max="2" width="9.140625" style="1"/>
    <col min="3" max="3" width="6.42578125" customWidth="1"/>
    <col min="4" max="4" width="9.140625" style="1"/>
    <col min="5" max="5" width="7.140625" style="1" customWidth="1"/>
    <col min="6" max="6" width="9.28515625" style="1" customWidth="1"/>
    <col min="7" max="7" width="12.5703125" style="1" customWidth="1"/>
    <col min="8" max="8" width="7.140625" customWidth="1"/>
    <col min="17" max="17" width="11.140625" customWidth="1"/>
  </cols>
  <sheetData>
    <row r="1" spans="2:26" x14ac:dyDescent="0.25">
      <c r="B1" s="93" t="s">
        <v>17</v>
      </c>
      <c r="D1" s="92"/>
      <c r="O1" s="75"/>
      <c r="Q1" s="93" t="s">
        <v>18</v>
      </c>
    </row>
    <row r="2" spans="2:26" x14ac:dyDescent="0.25">
      <c r="D2" s="1" t="s">
        <v>1</v>
      </c>
      <c r="O2" s="75"/>
    </row>
    <row r="3" spans="2:26" x14ac:dyDescent="0.25">
      <c r="B3" s="17" t="s">
        <v>0</v>
      </c>
      <c r="C3" s="23">
        <v>1</v>
      </c>
      <c r="D3" s="17">
        <v>2</v>
      </c>
      <c r="E3" s="17">
        <v>3</v>
      </c>
      <c r="F3" s="24">
        <v>4</v>
      </c>
      <c r="G3" s="17" t="s">
        <v>2</v>
      </c>
      <c r="H3" s="43"/>
      <c r="I3" s="10" t="s">
        <v>0</v>
      </c>
      <c r="J3" s="12">
        <v>1</v>
      </c>
      <c r="K3" s="12">
        <v>2</v>
      </c>
      <c r="L3" s="12">
        <v>3</v>
      </c>
      <c r="M3" s="12">
        <v>4</v>
      </c>
      <c r="N3" s="4" t="s">
        <v>2</v>
      </c>
      <c r="O3" s="75"/>
      <c r="Q3" s="83" t="s">
        <v>0</v>
      </c>
      <c r="R3" s="83" t="s">
        <v>9</v>
      </c>
      <c r="S3" s="83" t="s">
        <v>10</v>
      </c>
      <c r="T3" s="83" t="s">
        <v>11</v>
      </c>
      <c r="U3" s="83" t="s">
        <v>12</v>
      </c>
      <c r="V3" s="82" t="s">
        <v>13</v>
      </c>
      <c r="W3" s="76"/>
      <c r="X3" s="76"/>
      <c r="Y3" s="76"/>
      <c r="Z3" s="76"/>
    </row>
    <row r="4" spans="2:26" x14ac:dyDescent="0.25">
      <c r="B4" s="2">
        <v>1</v>
      </c>
      <c r="C4">
        <v>9</v>
      </c>
      <c r="D4" s="1">
        <v>2</v>
      </c>
      <c r="E4" s="1">
        <v>5</v>
      </c>
      <c r="F4" s="11">
        <v>8</v>
      </c>
      <c r="G4" s="36"/>
      <c r="I4" s="9">
        <v>1</v>
      </c>
      <c r="J4">
        <f t="shared" ref="J4:M9" si="0">C4^2</f>
        <v>81</v>
      </c>
      <c r="K4">
        <f t="shared" si="0"/>
        <v>4</v>
      </c>
      <c r="L4">
        <f t="shared" si="0"/>
        <v>25</v>
      </c>
      <c r="M4">
        <f t="shared" si="0"/>
        <v>64</v>
      </c>
      <c r="N4" s="1">
        <f>SUM(J4:M4)</f>
        <v>174</v>
      </c>
      <c r="O4" s="75"/>
      <c r="Q4" s="84">
        <v>1</v>
      </c>
      <c r="R4" s="84">
        <v>9</v>
      </c>
      <c r="S4" s="84">
        <v>2</v>
      </c>
      <c r="T4" s="84">
        <v>5</v>
      </c>
      <c r="U4" s="84">
        <v>8</v>
      </c>
      <c r="V4" s="76"/>
      <c r="W4" s="76">
        <f>(R4-R$10)^2</f>
        <v>1.777777777777777</v>
      </c>
      <c r="X4" s="76">
        <f t="shared" ref="X4:X9" si="1">(S4-S$10)^2</f>
        <v>0.25</v>
      </c>
      <c r="Y4" s="76">
        <f t="shared" ref="Y4:Y9" si="2">(T4-T$10)^2</f>
        <v>0.44444444444444486</v>
      </c>
      <c r="Z4" s="76">
        <f t="shared" ref="Z4:Z9" si="3">(U4-U$10)^2</f>
        <v>1.777777777777777</v>
      </c>
    </row>
    <row r="5" spans="2:26" x14ac:dyDescent="0.25">
      <c r="B5" s="2">
        <v>2</v>
      </c>
      <c r="C5">
        <v>6</v>
      </c>
      <c r="D5" s="1">
        <v>1</v>
      </c>
      <c r="E5" s="1">
        <v>3</v>
      </c>
      <c r="F5" s="11">
        <v>2</v>
      </c>
      <c r="G5" s="36"/>
      <c r="I5" s="9">
        <v>2</v>
      </c>
      <c r="J5">
        <f t="shared" si="0"/>
        <v>36</v>
      </c>
      <c r="K5">
        <f t="shared" si="0"/>
        <v>1</v>
      </c>
      <c r="L5">
        <f t="shared" si="0"/>
        <v>9</v>
      </c>
      <c r="M5">
        <f t="shared" si="0"/>
        <v>4</v>
      </c>
      <c r="N5" s="1">
        <f t="shared" ref="N5:N10" si="4">SUM(J5:M5)</f>
        <v>50</v>
      </c>
      <c r="O5" s="75"/>
      <c r="Q5" s="84">
        <v>2</v>
      </c>
      <c r="R5" s="84">
        <v>6</v>
      </c>
      <c r="S5" s="84">
        <v>1</v>
      </c>
      <c r="T5" s="84">
        <v>3</v>
      </c>
      <c r="U5" s="84">
        <v>2</v>
      </c>
      <c r="V5" s="76"/>
      <c r="W5" s="76">
        <f>(R5-R$10)^2</f>
        <v>2.7777777777777786</v>
      </c>
      <c r="X5" s="76">
        <f t="shared" si="1"/>
        <v>2.25</v>
      </c>
      <c r="Y5" s="76">
        <f t="shared" si="2"/>
        <v>1.777777777777777</v>
      </c>
      <c r="Z5" s="76">
        <f t="shared" si="3"/>
        <v>21.777777777777782</v>
      </c>
    </row>
    <row r="6" spans="2:26" x14ac:dyDescent="0.25">
      <c r="B6" s="2">
        <v>3</v>
      </c>
      <c r="C6">
        <v>8</v>
      </c>
      <c r="D6" s="1">
        <v>4</v>
      </c>
      <c r="E6" s="1">
        <v>6</v>
      </c>
      <c r="F6" s="11">
        <v>8</v>
      </c>
      <c r="G6" s="36"/>
      <c r="I6" s="9">
        <v>3</v>
      </c>
      <c r="J6">
        <f t="shared" si="0"/>
        <v>64</v>
      </c>
      <c r="K6">
        <f t="shared" si="0"/>
        <v>16</v>
      </c>
      <c r="L6">
        <f t="shared" si="0"/>
        <v>36</v>
      </c>
      <c r="M6">
        <f t="shared" si="0"/>
        <v>64</v>
      </c>
      <c r="N6" s="1">
        <f t="shared" si="4"/>
        <v>180</v>
      </c>
      <c r="O6" s="75"/>
      <c r="Q6" s="84">
        <v>3</v>
      </c>
      <c r="R6" s="84">
        <v>8</v>
      </c>
      <c r="S6" s="84">
        <v>4</v>
      </c>
      <c r="T6" s="84">
        <v>6</v>
      </c>
      <c r="U6" s="84">
        <v>8</v>
      </c>
      <c r="V6" s="76"/>
      <c r="W6" s="76">
        <f t="shared" ref="W6:W9" si="5">(R6-R$10)^2</f>
        <v>0.11111111111111091</v>
      </c>
      <c r="X6" s="76">
        <f t="shared" si="1"/>
        <v>2.25</v>
      </c>
      <c r="Y6" s="76">
        <f t="shared" si="2"/>
        <v>2.7777777777777786</v>
      </c>
      <c r="Z6" s="76">
        <f t="shared" si="3"/>
        <v>1.777777777777777</v>
      </c>
    </row>
    <row r="7" spans="2:26" x14ac:dyDescent="0.25">
      <c r="B7" s="2">
        <v>4</v>
      </c>
      <c r="C7">
        <v>7</v>
      </c>
      <c r="D7" s="1">
        <v>1</v>
      </c>
      <c r="E7" s="1">
        <v>2</v>
      </c>
      <c r="F7" s="11">
        <v>6</v>
      </c>
      <c r="G7" s="36"/>
      <c r="I7" s="9">
        <v>4</v>
      </c>
      <c r="J7">
        <f t="shared" si="0"/>
        <v>49</v>
      </c>
      <c r="K7">
        <f t="shared" si="0"/>
        <v>1</v>
      </c>
      <c r="L7">
        <f t="shared" si="0"/>
        <v>4</v>
      </c>
      <c r="M7">
        <f t="shared" si="0"/>
        <v>36</v>
      </c>
      <c r="N7" s="1">
        <f t="shared" si="4"/>
        <v>90</v>
      </c>
      <c r="O7" s="75"/>
      <c r="Q7" s="84">
        <v>4</v>
      </c>
      <c r="R7" s="84">
        <v>7</v>
      </c>
      <c r="S7" s="84">
        <v>1</v>
      </c>
      <c r="T7" s="84">
        <v>2</v>
      </c>
      <c r="U7" s="84">
        <v>6</v>
      </c>
      <c r="V7" s="76"/>
      <c r="W7" s="76">
        <f t="shared" si="5"/>
        <v>0.44444444444444486</v>
      </c>
      <c r="X7" s="76">
        <f t="shared" si="1"/>
        <v>2.25</v>
      </c>
      <c r="Y7" s="76">
        <f t="shared" si="2"/>
        <v>5.4444444444444429</v>
      </c>
      <c r="Z7" s="76">
        <f t="shared" si="3"/>
        <v>0.44444444444444486</v>
      </c>
    </row>
    <row r="8" spans="2:26" x14ac:dyDescent="0.25">
      <c r="B8" s="2">
        <v>5</v>
      </c>
      <c r="C8">
        <v>10</v>
      </c>
      <c r="D8" s="1">
        <v>5</v>
      </c>
      <c r="E8" s="1">
        <v>6</v>
      </c>
      <c r="F8" s="11">
        <v>9</v>
      </c>
      <c r="G8" s="36"/>
      <c r="I8" s="9">
        <v>5</v>
      </c>
      <c r="J8">
        <f t="shared" si="0"/>
        <v>100</v>
      </c>
      <c r="K8">
        <f t="shared" si="0"/>
        <v>25</v>
      </c>
      <c r="L8">
        <f t="shared" si="0"/>
        <v>36</v>
      </c>
      <c r="M8">
        <f t="shared" si="0"/>
        <v>81</v>
      </c>
      <c r="N8" s="1">
        <f t="shared" si="4"/>
        <v>242</v>
      </c>
      <c r="O8" s="75"/>
      <c r="Q8" s="84">
        <v>5</v>
      </c>
      <c r="R8" s="84">
        <v>10</v>
      </c>
      <c r="S8" s="84">
        <v>5</v>
      </c>
      <c r="T8" s="84">
        <v>6</v>
      </c>
      <c r="U8" s="84">
        <v>9</v>
      </c>
      <c r="V8" s="76"/>
      <c r="W8" s="76">
        <f t="shared" si="5"/>
        <v>5.4444444444444429</v>
      </c>
      <c r="X8" s="76">
        <f t="shared" si="1"/>
        <v>6.25</v>
      </c>
      <c r="Y8" s="76">
        <f t="shared" si="2"/>
        <v>2.7777777777777786</v>
      </c>
      <c r="Z8" s="76">
        <f t="shared" si="3"/>
        <v>5.4444444444444429</v>
      </c>
    </row>
    <row r="9" spans="2:26" x14ac:dyDescent="0.25">
      <c r="B9" s="4">
        <v>6</v>
      </c>
      <c r="C9" s="5">
        <v>6</v>
      </c>
      <c r="D9" s="6">
        <v>2</v>
      </c>
      <c r="E9" s="6">
        <v>4</v>
      </c>
      <c r="F9" s="19">
        <v>7</v>
      </c>
      <c r="G9" s="36"/>
      <c r="I9" s="10">
        <v>6</v>
      </c>
      <c r="J9" s="5">
        <f t="shared" si="0"/>
        <v>36</v>
      </c>
      <c r="K9" s="5">
        <f t="shared" si="0"/>
        <v>4</v>
      </c>
      <c r="L9" s="5">
        <f t="shared" si="0"/>
        <v>16</v>
      </c>
      <c r="M9" s="5">
        <f t="shared" si="0"/>
        <v>49</v>
      </c>
      <c r="N9" s="6">
        <f t="shared" si="4"/>
        <v>105</v>
      </c>
      <c r="O9" s="75"/>
      <c r="Q9" s="84">
        <v>6</v>
      </c>
      <c r="R9" s="84">
        <v>6</v>
      </c>
      <c r="S9" s="84">
        <v>2</v>
      </c>
      <c r="T9" s="84">
        <v>4</v>
      </c>
      <c r="U9" s="84">
        <v>7</v>
      </c>
      <c r="V9" s="76"/>
      <c r="W9" s="76">
        <f t="shared" si="5"/>
        <v>2.7777777777777786</v>
      </c>
      <c r="X9" s="76">
        <f t="shared" si="1"/>
        <v>0.25</v>
      </c>
      <c r="Y9" s="76">
        <f t="shared" si="2"/>
        <v>0.11111111111111091</v>
      </c>
      <c r="Z9" s="76">
        <f t="shared" si="3"/>
        <v>0.11111111111111091</v>
      </c>
    </row>
    <row r="10" spans="2:26" ht="20.25" customHeight="1" x14ac:dyDescent="0.25">
      <c r="B10" s="3"/>
      <c r="C10" s="85">
        <f>SUM(C4:C9)</f>
        <v>46</v>
      </c>
      <c r="D10" s="85">
        <f t="shared" ref="D10:F10" si="6">SUM(D4:D9)</f>
        <v>15</v>
      </c>
      <c r="E10" s="85">
        <f t="shared" si="6"/>
        <v>26</v>
      </c>
      <c r="F10" s="86">
        <f t="shared" si="6"/>
        <v>40</v>
      </c>
      <c r="G10" s="87">
        <f>SUM(C10:F10)</f>
        <v>127</v>
      </c>
      <c r="H10" s="43"/>
      <c r="I10" s="9" t="s">
        <v>2</v>
      </c>
      <c r="J10">
        <f>SUM(J4:J9)</f>
        <v>366</v>
      </c>
      <c r="K10">
        <f t="shared" ref="K10:M10" si="7">SUM(K4:K9)</f>
        <v>51</v>
      </c>
      <c r="L10">
        <f t="shared" si="7"/>
        <v>126</v>
      </c>
      <c r="M10">
        <f t="shared" si="7"/>
        <v>298</v>
      </c>
      <c r="N10" s="33">
        <f t="shared" si="4"/>
        <v>841</v>
      </c>
      <c r="O10" s="75"/>
      <c r="Q10" s="7"/>
      <c r="R10" s="85">
        <f>AVERAGE(R4:R9)</f>
        <v>7.666666666666667</v>
      </c>
      <c r="S10" s="85">
        <f t="shared" ref="S10:U10" si="8">AVERAGE(S4:S9)</f>
        <v>2.5</v>
      </c>
      <c r="T10" s="85">
        <f t="shared" si="8"/>
        <v>4.333333333333333</v>
      </c>
      <c r="U10" s="85">
        <f t="shared" si="8"/>
        <v>6.666666666666667</v>
      </c>
      <c r="V10" s="85">
        <f>AVERAGE(R10:U10)</f>
        <v>5.291666666666667</v>
      </c>
      <c r="W10" s="76"/>
      <c r="X10" s="76"/>
      <c r="Y10" s="76"/>
      <c r="Z10" s="76"/>
    </row>
    <row r="11" spans="2:26" s="37" customFormat="1" ht="18.75" customHeight="1" x14ac:dyDescent="0.25">
      <c r="B11"/>
      <c r="C11" s="88">
        <f>C10^2</f>
        <v>2116</v>
      </c>
      <c r="D11" s="88">
        <f t="shared" ref="D11:F11" si="9">D10^2</f>
        <v>225</v>
      </c>
      <c r="E11" s="88">
        <f t="shared" si="9"/>
        <v>676</v>
      </c>
      <c r="F11" s="89">
        <f t="shared" si="9"/>
        <v>1600</v>
      </c>
      <c r="G11" s="90"/>
      <c r="I11" s="39"/>
      <c r="N11" s="41"/>
      <c r="O11" s="75"/>
      <c r="Q11" s="76"/>
      <c r="R11" s="85">
        <f>(R10-$V$10)^2</f>
        <v>5.640625</v>
      </c>
      <c r="S11" s="85">
        <f>(S10-$V$10)^2</f>
        <v>7.7934027777777795</v>
      </c>
      <c r="T11" s="85">
        <f t="shared" ref="T11:U11" si="10">(T10-$V$10)^2</f>
        <v>0.9184027777777789</v>
      </c>
      <c r="U11" s="85">
        <f t="shared" si="10"/>
        <v>1.890625</v>
      </c>
      <c r="V11" s="91"/>
      <c r="W11" s="76"/>
      <c r="X11" s="76"/>
      <c r="Y11" s="76"/>
      <c r="Z11" s="76"/>
    </row>
    <row r="12" spans="2:26" s="37" customFormat="1" ht="21" customHeight="1" x14ac:dyDescent="0.25">
      <c r="C12" s="88">
        <f>C11/C23</f>
        <v>352.66666666666669</v>
      </c>
      <c r="D12" s="88">
        <f t="shared" ref="D12:F12" si="11">D11/D23</f>
        <v>37.5</v>
      </c>
      <c r="E12" s="88">
        <f t="shared" si="11"/>
        <v>112.66666666666667</v>
      </c>
      <c r="F12" s="89">
        <f t="shared" si="11"/>
        <v>266.66666666666669</v>
      </c>
      <c r="G12" s="90">
        <f>SUM(C12:F12)</f>
        <v>769.5</v>
      </c>
      <c r="I12" s="39"/>
      <c r="N12" s="41"/>
      <c r="O12" s="75"/>
      <c r="Q12" s="81" t="s">
        <v>14</v>
      </c>
      <c r="R12" s="80">
        <f>(6*1/(4-1))*SUM(R11:U11)</f>
        <v>32.486111111111114</v>
      </c>
      <c r="S12" s="76"/>
      <c r="T12" s="76"/>
      <c r="U12" s="76"/>
      <c r="V12" s="76"/>
      <c r="W12" s="74" t="s">
        <v>15</v>
      </c>
      <c r="X12" s="74">
        <f>SUM(W4:Z9)/(4*(6-1))</f>
        <v>3.5750000000000002</v>
      </c>
      <c r="Y12" s="76"/>
      <c r="Z12" s="76"/>
    </row>
    <row r="13" spans="2:26" s="37" customFormat="1" x14ac:dyDescent="0.25">
      <c r="C13" s="38"/>
      <c r="D13" s="38"/>
      <c r="E13" s="38"/>
      <c r="F13" s="39"/>
      <c r="G13" s="40"/>
      <c r="I13" s="39"/>
      <c r="N13" s="41"/>
      <c r="O13" s="75"/>
    </row>
    <row r="14" spans="2:26" s="37" customFormat="1" x14ac:dyDescent="0.25">
      <c r="B14" s="35">
        <f>COUNT(C3:F3)</f>
        <v>4</v>
      </c>
      <c r="C14"/>
      <c r="D14" s="38"/>
      <c r="E14" s="38"/>
      <c r="F14" s="38"/>
      <c r="G14" s="38"/>
      <c r="O14" s="75"/>
      <c r="Q14" s="79" t="s">
        <v>16</v>
      </c>
      <c r="R14" s="79">
        <f>(R12-X12)/(R12+(6-1)*X12)</f>
        <v>0.57407611693325988</v>
      </c>
    </row>
    <row r="15" spans="2:26" x14ac:dyDescent="0.25">
      <c r="I15" s="1"/>
      <c r="N15" s="1"/>
      <c r="O15" s="75"/>
    </row>
    <row r="16" spans="2:26" x14ac:dyDescent="0.25">
      <c r="B16" s="4" t="s">
        <v>0</v>
      </c>
      <c r="C16" s="18">
        <v>1</v>
      </c>
      <c r="D16" s="4">
        <v>2</v>
      </c>
      <c r="E16" s="4">
        <v>3</v>
      </c>
      <c r="F16" s="10">
        <v>4</v>
      </c>
      <c r="G16" s="6"/>
      <c r="I16" s="4" t="s">
        <v>0</v>
      </c>
      <c r="J16" s="15">
        <v>1</v>
      </c>
      <c r="K16" s="12">
        <v>2</v>
      </c>
      <c r="L16" s="12">
        <v>3</v>
      </c>
      <c r="M16" s="12">
        <v>4</v>
      </c>
      <c r="N16" s="14" t="s">
        <v>2</v>
      </c>
      <c r="O16" s="75"/>
    </row>
    <row r="17" spans="2:23" x14ac:dyDescent="0.25">
      <c r="B17" s="2">
        <v>1</v>
      </c>
      <c r="C17" s="13">
        <f t="shared" ref="C17:F22" si="12">COUNT(C4)</f>
        <v>1</v>
      </c>
      <c r="D17" s="1">
        <f t="shared" si="12"/>
        <v>1</v>
      </c>
      <c r="E17" s="1">
        <f t="shared" si="12"/>
        <v>1</v>
      </c>
      <c r="F17" s="11">
        <f t="shared" si="12"/>
        <v>1</v>
      </c>
      <c r="G17" s="1">
        <f>SUM(C17:F17)</f>
        <v>4</v>
      </c>
      <c r="I17" s="2">
        <v>1</v>
      </c>
      <c r="J17" s="27">
        <f t="shared" ref="J17:M22" si="13">C17^2/$G17</f>
        <v>0.25</v>
      </c>
      <c r="K17" s="28">
        <f t="shared" si="13"/>
        <v>0.25</v>
      </c>
      <c r="L17" s="28">
        <f t="shared" si="13"/>
        <v>0.25</v>
      </c>
      <c r="M17" s="28">
        <f t="shared" si="13"/>
        <v>0.25</v>
      </c>
      <c r="N17" s="29">
        <f>SUM(J17:M17)</f>
        <v>1</v>
      </c>
      <c r="O17" s="75"/>
    </row>
    <row r="18" spans="2:23" x14ac:dyDescent="0.25">
      <c r="B18" s="2">
        <v>2</v>
      </c>
      <c r="C18" s="13">
        <f t="shared" si="12"/>
        <v>1</v>
      </c>
      <c r="D18" s="1">
        <f t="shared" si="12"/>
        <v>1</v>
      </c>
      <c r="E18" s="1">
        <f t="shared" si="12"/>
        <v>1</v>
      </c>
      <c r="F18" s="11">
        <f t="shared" si="12"/>
        <v>1</v>
      </c>
      <c r="G18" s="1">
        <f t="shared" ref="G18:G22" si="14">SUM(C18:F18)</f>
        <v>4</v>
      </c>
      <c r="I18" s="2">
        <v>2</v>
      </c>
      <c r="J18" s="27">
        <f t="shared" si="13"/>
        <v>0.25</v>
      </c>
      <c r="K18" s="28">
        <f t="shared" si="13"/>
        <v>0.25</v>
      </c>
      <c r="L18" s="28">
        <f t="shared" si="13"/>
        <v>0.25</v>
      </c>
      <c r="M18" s="28">
        <f t="shared" si="13"/>
        <v>0.25</v>
      </c>
      <c r="N18" s="29">
        <f t="shared" ref="N18:N22" si="15">SUM(J18:M18)</f>
        <v>1</v>
      </c>
      <c r="O18" s="75"/>
      <c r="R18" s="54">
        <v>1.777777777777777</v>
      </c>
      <c r="S18" s="54">
        <v>2.7777777777777786</v>
      </c>
      <c r="T18" s="54">
        <v>0.11111111111111091</v>
      </c>
      <c r="U18" s="54">
        <v>0.44444444444444486</v>
      </c>
      <c r="V18" s="54">
        <v>5.4444444444444429</v>
      </c>
      <c r="W18" s="54">
        <v>2.7777777777777786</v>
      </c>
    </row>
    <row r="19" spans="2:23" x14ac:dyDescent="0.25">
      <c r="B19" s="2">
        <v>3</v>
      </c>
      <c r="C19" s="13">
        <f t="shared" si="12"/>
        <v>1</v>
      </c>
      <c r="D19" s="1">
        <f t="shared" si="12"/>
        <v>1</v>
      </c>
      <c r="E19" s="1">
        <f t="shared" si="12"/>
        <v>1</v>
      </c>
      <c r="F19" s="11">
        <f t="shared" si="12"/>
        <v>1</v>
      </c>
      <c r="G19" s="1">
        <f t="shared" si="14"/>
        <v>4</v>
      </c>
      <c r="I19" s="2">
        <v>3</v>
      </c>
      <c r="J19" s="27">
        <f t="shared" si="13"/>
        <v>0.25</v>
      </c>
      <c r="K19" s="28">
        <f t="shared" si="13"/>
        <v>0.25</v>
      </c>
      <c r="L19" s="28">
        <f t="shared" si="13"/>
        <v>0.25</v>
      </c>
      <c r="M19" s="28">
        <f t="shared" si="13"/>
        <v>0.25</v>
      </c>
      <c r="N19" s="29">
        <f t="shared" si="15"/>
        <v>1</v>
      </c>
      <c r="O19" s="75"/>
      <c r="R19" s="76">
        <v>0.25</v>
      </c>
      <c r="S19" s="76">
        <v>2.25</v>
      </c>
      <c r="T19" s="76">
        <v>2.25</v>
      </c>
      <c r="U19" s="76">
        <v>2.25</v>
      </c>
      <c r="V19" s="76">
        <v>6.25</v>
      </c>
      <c r="W19" s="76">
        <v>0.25</v>
      </c>
    </row>
    <row r="20" spans="2:23" x14ac:dyDescent="0.25">
      <c r="B20" s="2">
        <v>4</v>
      </c>
      <c r="C20" s="13">
        <f t="shared" si="12"/>
        <v>1</v>
      </c>
      <c r="D20" s="1">
        <f t="shared" si="12"/>
        <v>1</v>
      </c>
      <c r="E20" s="1">
        <f t="shared" si="12"/>
        <v>1</v>
      </c>
      <c r="F20" s="11">
        <f t="shared" si="12"/>
        <v>1</v>
      </c>
      <c r="G20" s="1">
        <f t="shared" si="14"/>
        <v>4</v>
      </c>
      <c r="I20" s="2">
        <v>4</v>
      </c>
      <c r="J20" s="27">
        <f t="shared" si="13"/>
        <v>0.25</v>
      </c>
      <c r="K20" s="28">
        <f t="shared" si="13"/>
        <v>0.25</v>
      </c>
      <c r="L20" s="28">
        <f t="shared" si="13"/>
        <v>0.25</v>
      </c>
      <c r="M20" s="28">
        <f t="shared" si="13"/>
        <v>0.25</v>
      </c>
      <c r="N20" s="29">
        <f t="shared" si="15"/>
        <v>1</v>
      </c>
      <c r="O20" s="75"/>
      <c r="R20" s="54">
        <v>0.44444444444444486</v>
      </c>
      <c r="S20" s="54">
        <v>1.777777777777777</v>
      </c>
      <c r="T20" s="54">
        <v>2.7777777777777786</v>
      </c>
      <c r="U20" s="54">
        <v>5.4444444444444429</v>
      </c>
      <c r="V20" s="54">
        <v>2.7777777777777786</v>
      </c>
      <c r="W20" s="54">
        <v>0.11111111111111091</v>
      </c>
    </row>
    <row r="21" spans="2:23" x14ac:dyDescent="0.25">
      <c r="B21" s="2">
        <v>5</v>
      </c>
      <c r="C21" s="13">
        <f t="shared" si="12"/>
        <v>1</v>
      </c>
      <c r="D21" s="1">
        <f t="shared" si="12"/>
        <v>1</v>
      </c>
      <c r="E21" s="1">
        <f t="shared" si="12"/>
        <v>1</v>
      </c>
      <c r="F21" s="11">
        <f t="shared" si="12"/>
        <v>1</v>
      </c>
      <c r="G21" s="1">
        <f t="shared" si="14"/>
        <v>4</v>
      </c>
      <c r="I21" s="2">
        <v>5</v>
      </c>
      <c r="J21" s="27">
        <f t="shared" si="13"/>
        <v>0.25</v>
      </c>
      <c r="K21" s="28">
        <f t="shared" si="13"/>
        <v>0.25</v>
      </c>
      <c r="L21" s="28">
        <f t="shared" si="13"/>
        <v>0.25</v>
      </c>
      <c r="M21" s="28">
        <f t="shared" si="13"/>
        <v>0.25</v>
      </c>
      <c r="N21" s="29">
        <f t="shared" si="15"/>
        <v>1</v>
      </c>
      <c r="O21" s="75"/>
      <c r="R21" s="54">
        <v>1.777777777777777</v>
      </c>
      <c r="S21" s="54">
        <v>21.777777777777782</v>
      </c>
      <c r="T21" s="54">
        <v>1.777777777777777</v>
      </c>
      <c r="U21" s="54">
        <v>0.44444444444444486</v>
      </c>
      <c r="V21" s="54">
        <v>5.4444444444444429</v>
      </c>
      <c r="W21" s="54">
        <v>0.11111111111111091</v>
      </c>
    </row>
    <row r="22" spans="2:23" x14ac:dyDescent="0.25">
      <c r="B22" s="4">
        <v>6</v>
      </c>
      <c r="C22" s="14">
        <f t="shared" si="12"/>
        <v>1</v>
      </c>
      <c r="D22" s="6">
        <f t="shared" si="12"/>
        <v>1</v>
      </c>
      <c r="E22" s="6">
        <f t="shared" si="12"/>
        <v>1</v>
      </c>
      <c r="F22" s="19">
        <f t="shared" si="12"/>
        <v>1</v>
      </c>
      <c r="G22" s="6">
        <f t="shared" si="14"/>
        <v>4</v>
      </c>
      <c r="I22" s="4">
        <v>6</v>
      </c>
      <c r="J22" s="30">
        <f t="shared" si="13"/>
        <v>0.25</v>
      </c>
      <c r="K22" s="31">
        <f t="shared" si="13"/>
        <v>0.25</v>
      </c>
      <c r="L22" s="31">
        <f t="shared" si="13"/>
        <v>0.25</v>
      </c>
      <c r="M22" s="31">
        <f t="shared" si="13"/>
        <v>0.25</v>
      </c>
      <c r="N22" s="32">
        <f t="shared" si="15"/>
        <v>1</v>
      </c>
      <c r="O22" s="75"/>
    </row>
    <row r="23" spans="2:23" x14ac:dyDescent="0.25">
      <c r="B23" s="17"/>
      <c r="C23" s="22">
        <f>SUM(C17:C22)</f>
        <v>6</v>
      </c>
      <c r="D23" s="16">
        <f t="shared" ref="D23:G23" si="16">SUM(D17:D22)</f>
        <v>6</v>
      </c>
      <c r="E23" s="16">
        <f t="shared" si="16"/>
        <v>6</v>
      </c>
      <c r="F23" s="20">
        <f t="shared" si="16"/>
        <v>6</v>
      </c>
      <c r="G23" s="34">
        <f t="shared" si="16"/>
        <v>24</v>
      </c>
      <c r="I23" s="1"/>
      <c r="M23" s="8"/>
      <c r="N23" s="7">
        <f>SUM(N17:N22)</f>
        <v>6</v>
      </c>
      <c r="O23" s="75"/>
    </row>
    <row r="24" spans="2:23" x14ac:dyDescent="0.25">
      <c r="O24" s="75"/>
    </row>
    <row r="25" spans="2:23" x14ac:dyDescent="0.25">
      <c r="B25" s="42"/>
      <c r="C25" s="42">
        <f>(N10-G12)/(G23-B14)</f>
        <v>3.5750000000000002</v>
      </c>
      <c r="D25" s="78"/>
      <c r="E25" s="78">
        <f>(G12-G10^2/G23-(B14-1)*C25)/(G23-N23)</f>
        <v>4.8185185185185206</v>
      </c>
      <c r="F25" s="77" t="s">
        <v>4</v>
      </c>
      <c r="G25" s="77">
        <f>E25/(E25+C25)</f>
        <v>0.57407611693325988</v>
      </c>
      <c r="O25" s="75"/>
    </row>
  </sheetData>
  <pageMargins left="0.7" right="0.7" top="0.75" bottom="0.75" header="0.3" footer="0.3"/>
  <pageSetup orientation="portrait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2:O23"/>
  <sheetViews>
    <sheetView workbookViewId="0">
      <selection activeCell="F18" sqref="F18"/>
    </sheetView>
  </sheetViews>
  <sheetFormatPr defaultRowHeight="15" x14ac:dyDescent="0.25"/>
  <cols>
    <col min="1" max="1" width="19.28515625" customWidth="1"/>
    <col min="2" max="2" width="9.140625" style="1"/>
    <col min="3" max="3" width="6.42578125" customWidth="1"/>
    <col min="4" max="4" width="9.140625" style="1"/>
    <col min="5" max="5" width="7.140625" style="1" customWidth="1"/>
    <col min="6" max="6" width="7.85546875" style="1" customWidth="1"/>
    <col min="7" max="7" width="10.7109375" style="1" customWidth="1"/>
    <col min="8" max="8" width="17.28515625" style="7" customWidth="1"/>
    <col min="9" max="9" width="7.140625" customWidth="1"/>
    <col min="15" max="15" width="14.140625" style="28" customWidth="1"/>
  </cols>
  <sheetData>
    <row r="2" spans="1:15" x14ac:dyDescent="0.25">
      <c r="D2" s="1" t="s">
        <v>1</v>
      </c>
      <c r="E2"/>
    </row>
    <row r="3" spans="1:15" x14ac:dyDescent="0.25">
      <c r="B3" s="17" t="s">
        <v>0</v>
      </c>
      <c r="C3" s="23">
        <v>1</v>
      </c>
      <c r="D3" s="17">
        <v>2</v>
      </c>
      <c r="E3" s="17">
        <v>3</v>
      </c>
      <c r="F3" s="24">
        <v>4</v>
      </c>
      <c r="G3" s="25"/>
      <c r="H3" s="26"/>
      <c r="J3" s="10" t="s">
        <v>0</v>
      </c>
      <c r="K3" s="12">
        <v>1</v>
      </c>
      <c r="L3" s="12">
        <v>2</v>
      </c>
      <c r="M3" s="12">
        <v>3</v>
      </c>
      <c r="N3" s="12">
        <v>4</v>
      </c>
    </row>
    <row r="4" spans="1:15" x14ac:dyDescent="0.25">
      <c r="B4" s="2">
        <v>1</v>
      </c>
      <c r="C4">
        <v>9</v>
      </c>
      <c r="D4" s="1">
        <v>2</v>
      </c>
      <c r="E4" s="1">
        <v>5</v>
      </c>
      <c r="F4" s="11">
        <v>8</v>
      </c>
      <c r="G4" s="36">
        <f>AVERAGE(C4:F4)</f>
        <v>6</v>
      </c>
      <c r="H4" s="29">
        <f>(G4-$G$10)^2</f>
        <v>0.50173611111111072</v>
      </c>
      <c r="J4" s="9">
        <v>1</v>
      </c>
      <c r="K4">
        <f>(C4-$G4)^2</f>
        <v>9</v>
      </c>
      <c r="L4">
        <f t="shared" ref="L4:N4" si="0">(D4-$G4)^2</f>
        <v>16</v>
      </c>
      <c r="M4">
        <f t="shared" si="0"/>
        <v>1</v>
      </c>
      <c r="N4">
        <f t="shared" si="0"/>
        <v>4</v>
      </c>
    </row>
    <row r="5" spans="1:15" x14ac:dyDescent="0.25">
      <c r="B5" s="2">
        <v>2</v>
      </c>
      <c r="C5">
        <v>6</v>
      </c>
      <c r="D5" s="1">
        <v>1</v>
      </c>
      <c r="E5" s="1">
        <v>3</v>
      </c>
      <c r="F5" s="11">
        <v>2</v>
      </c>
      <c r="G5" s="36">
        <f t="shared" ref="G5:G9" si="1">AVERAGE(C5:F5)</f>
        <v>3</v>
      </c>
      <c r="H5" s="29">
        <f t="shared" ref="H5:H9" si="2">(G5-$G$10)^2</f>
        <v>5.2517361111111125</v>
      </c>
      <c r="J5" s="9">
        <v>2</v>
      </c>
      <c r="K5">
        <f t="shared" ref="K5:K9" si="3">(C5-$G5)^2</f>
        <v>9</v>
      </c>
      <c r="L5">
        <f t="shared" ref="L5:L9" si="4">(D5-$G5)^2</f>
        <v>4</v>
      </c>
      <c r="M5">
        <f t="shared" ref="M5:M9" si="5">(E5-$G5)^2</f>
        <v>0</v>
      </c>
      <c r="N5">
        <f t="shared" ref="N5:N9" si="6">(F5-$G5)^2</f>
        <v>1</v>
      </c>
    </row>
    <row r="6" spans="1:15" x14ac:dyDescent="0.25">
      <c r="B6" s="2">
        <v>3</v>
      </c>
      <c r="C6">
        <v>8</v>
      </c>
      <c r="D6" s="1">
        <v>4</v>
      </c>
      <c r="E6" s="1">
        <v>6</v>
      </c>
      <c r="F6" s="11">
        <v>8</v>
      </c>
      <c r="G6" s="36">
        <f t="shared" si="1"/>
        <v>6.5</v>
      </c>
      <c r="H6" s="29">
        <f t="shared" si="2"/>
        <v>1.4600694444444438</v>
      </c>
      <c r="J6" s="9">
        <v>3</v>
      </c>
      <c r="K6">
        <f t="shared" si="3"/>
        <v>2.25</v>
      </c>
      <c r="L6">
        <f t="shared" si="4"/>
        <v>6.25</v>
      </c>
      <c r="M6">
        <f t="shared" si="5"/>
        <v>0.25</v>
      </c>
      <c r="N6">
        <f t="shared" si="6"/>
        <v>2.25</v>
      </c>
    </row>
    <row r="7" spans="1:15" x14ac:dyDescent="0.25">
      <c r="B7" s="2">
        <v>4</v>
      </c>
      <c r="C7">
        <v>7</v>
      </c>
      <c r="D7" s="1">
        <v>1</v>
      </c>
      <c r="E7" s="1">
        <v>2</v>
      </c>
      <c r="F7" s="11">
        <v>6</v>
      </c>
      <c r="G7" s="36">
        <f t="shared" si="1"/>
        <v>4</v>
      </c>
      <c r="H7" s="29">
        <f t="shared" si="2"/>
        <v>1.6684027777777786</v>
      </c>
      <c r="J7" s="9">
        <v>4</v>
      </c>
      <c r="K7">
        <f t="shared" si="3"/>
        <v>9</v>
      </c>
      <c r="L7">
        <f t="shared" si="4"/>
        <v>9</v>
      </c>
      <c r="M7">
        <f t="shared" si="5"/>
        <v>4</v>
      </c>
      <c r="N7">
        <f t="shared" si="6"/>
        <v>4</v>
      </c>
    </row>
    <row r="8" spans="1:15" x14ac:dyDescent="0.25">
      <c r="B8" s="2">
        <v>5</v>
      </c>
      <c r="C8">
        <v>10</v>
      </c>
      <c r="D8" s="1">
        <v>5</v>
      </c>
      <c r="E8" s="1">
        <v>6</v>
      </c>
      <c r="F8" s="11">
        <v>9</v>
      </c>
      <c r="G8" s="36">
        <f t="shared" si="1"/>
        <v>7.5</v>
      </c>
      <c r="H8" s="29">
        <f t="shared" si="2"/>
        <v>4.8767361111111098</v>
      </c>
      <c r="J8" s="9">
        <v>5</v>
      </c>
      <c r="K8">
        <f t="shared" si="3"/>
        <v>6.25</v>
      </c>
      <c r="L8">
        <f t="shared" si="4"/>
        <v>6.25</v>
      </c>
      <c r="M8">
        <f t="shared" si="5"/>
        <v>2.25</v>
      </c>
      <c r="N8">
        <f t="shared" si="6"/>
        <v>2.25</v>
      </c>
    </row>
    <row r="9" spans="1:15" x14ac:dyDescent="0.25">
      <c r="B9" s="4">
        <v>6</v>
      </c>
      <c r="C9" s="5">
        <v>6</v>
      </c>
      <c r="D9" s="6">
        <v>2</v>
      </c>
      <c r="E9" s="6">
        <v>4</v>
      </c>
      <c r="F9" s="19">
        <v>7</v>
      </c>
      <c r="G9" s="44">
        <f t="shared" si="1"/>
        <v>4.75</v>
      </c>
      <c r="H9" s="32">
        <f t="shared" si="2"/>
        <v>0.29340277777777812</v>
      </c>
      <c r="J9" s="10">
        <v>6</v>
      </c>
      <c r="K9" s="5">
        <f t="shared" si="3"/>
        <v>1.5625</v>
      </c>
      <c r="L9" s="5">
        <f t="shared" si="4"/>
        <v>7.5625</v>
      </c>
      <c r="M9" s="5">
        <f t="shared" si="5"/>
        <v>0.5625</v>
      </c>
      <c r="N9" s="5">
        <f t="shared" si="6"/>
        <v>5.0625</v>
      </c>
    </row>
    <row r="10" spans="1:15" x14ac:dyDescent="0.25">
      <c r="B10" s="45">
        <f>COUNT(C3:F3)</f>
        <v>4</v>
      </c>
      <c r="C10">
        <f>COUNT(B4:B9)</f>
        <v>6</v>
      </c>
      <c r="D10" s="45">
        <v>1</v>
      </c>
      <c r="F10" s="11"/>
      <c r="G10" s="46">
        <f>AVERAGE(C4:F9)</f>
        <v>5.291666666666667</v>
      </c>
      <c r="H10" s="47">
        <f>B10*D10*SUM(H4:H9)/(C10-1)</f>
        <v>11.241666666666669</v>
      </c>
      <c r="J10" s="39"/>
      <c r="K10" s="52"/>
      <c r="O10" s="28">
        <f>SUM(K4:N9)/(C10*(B10*D10-1))</f>
        <v>6.2638888888888893</v>
      </c>
    </row>
    <row r="12" spans="1:15" x14ac:dyDescent="0.25">
      <c r="B12" s="1">
        <f>H10/O10</f>
        <v>1.7946784922394681</v>
      </c>
    </row>
    <row r="14" spans="1:15" x14ac:dyDescent="0.25">
      <c r="A14" s="48" t="s">
        <v>5</v>
      </c>
      <c r="B14" s="1">
        <v>0.95</v>
      </c>
      <c r="H14"/>
      <c r="O14"/>
    </row>
    <row r="15" spans="1:15" x14ac:dyDescent="0.25">
      <c r="A15" s="7"/>
      <c r="B15" s="1">
        <f>1-B14</f>
        <v>5.0000000000000044E-2</v>
      </c>
    </row>
    <row r="16" spans="1:15" x14ac:dyDescent="0.25">
      <c r="B16" s="49">
        <f>FINV(B15/2,C10-1,C10*(B10*D10-1))</f>
        <v>3.3819678058752412</v>
      </c>
    </row>
    <row r="17" spans="1:7" customFormat="1" x14ac:dyDescent="0.25">
      <c r="B17" s="49">
        <f>FINV(B15/2,C10*(B10*D10-1),C10-1)</f>
        <v>6.3618832046543519</v>
      </c>
      <c r="D17" s="1"/>
      <c r="E17" s="1"/>
      <c r="F17" s="1"/>
      <c r="G17" s="1"/>
    </row>
    <row r="18" spans="1:7" customFormat="1" x14ac:dyDescent="0.25">
      <c r="A18" s="41"/>
      <c r="B18" s="50">
        <f>B12/B16</f>
        <v>0.53066102200077325</v>
      </c>
      <c r="D18" s="1"/>
      <c r="E18" s="1"/>
      <c r="F18" s="1"/>
      <c r="G18" s="1"/>
    </row>
    <row r="19" spans="1:7" customFormat="1" x14ac:dyDescent="0.25">
      <c r="A19" s="41"/>
      <c r="B19" s="50">
        <f>B12*B17</f>
        <v>11.417534957532668</v>
      </c>
      <c r="D19" s="1"/>
      <c r="E19" s="1"/>
      <c r="F19" s="1"/>
      <c r="G19" s="1"/>
    </row>
    <row r="20" spans="1:7" customFormat="1" x14ac:dyDescent="0.25">
      <c r="A20" s="33" t="s">
        <v>6</v>
      </c>
      <c r="B20" s="51">
        <f>(B18-1)/(B18+(B10*D10-1))</f>
        <v>-0.13293232487475087</v>
      </c>
      <c r="D20" s="1"/>
      <c r="E20" s="1"/>
      <c r="F20" s="1"/>
      <c r="G20" s="1"/>
    </row>
    <row r="21" spans="1:7" customFormat="1" x14ac:dyDescent="0.25">
      <c r="A21" s="33" t="s">
        <v>7</v>
      </c>
      <c r="B21" s="51">
        <f>(B19-1)/(B19+(B10*D10-1))</f>
        <v>0.72256006232812098</v>
      </c>
      <c r="D21" s="1"/>
      <c r="E21" s="1"/>
      <c r="F21" s="1"/>
      <c r="G21" s="1"/>
    </row>
    <row r="22" spans="1:7" customFormat="1" x14ac:dyDescent="0.25">
      <c r="B22" s="1"/>
      <c r="D22" s="1"/>
      <c r="E22" s="1"/>
      <c r="F22" s="1"/>
      <c r="G22" s="1"/>
    </row>
    <row r="23" spans="1:7" customFormat="1" x14ac:dyDescent="0.25">
      <c r="B23" s="1"/>
      <c r="D23" s="1"/>
      <c r="E23" s="1"/>
      <c r="F23" s="1"/>
      <c r="G23" s="1"/>
    </row>
  </sheetData>
  <pageMargins left="0.7" right="0.7" top="0.75" bottom="0.75" header="0.3" footer="0.3"/>
  <pageSetup orientation="portrait" horizontalDpi="1200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2:O23"/>
  <sheetViews>
    <sheetView workbookViewId="0">
      <selection activeCell="D13" sqref="D13"/>
    </sheetView>
  </sheetViews>
  <sheetFormatPr defaultRowHeight="15" x14ac:dyDescent="0.25"/>
  <cols>
    <col min="1" max="1" width="6.140625" customWidth="1"/>
    <col min="2" max="2" width="9.140625" style="1"/>
    <col min="3" max="3" width="6.42578125" customWidth="1"/>
    <col min="4" max="4" width="9.140625" style="1"/>
    <col min="5" max="5" width="7.140625" style="1" customWidth="1"/>
    <col min="6" max="6" width="7.85546875" style="1" customWidth="1"/>
    <col min="7" max="7" width="10.7109375" style="1" customWidth="1"/>
    <col min="8" max="8" width="17.28515625" style="7" customWidth="1"/>
    <col min="9" max="9" width="7.140625" customWidth="1"/>
    <col min="15" max="15" width="14.140625" style="28" customWidth="1"/>
  </cols>
  <sheetData>
    <row r="2" spans="1:15" x14ac:dyDescent="0.25">
      <c r="D2" s="1" t="s">
        <v>1</v>
      </c>
      <c r="E2"/>
    </row>
    <row r="3" spans="1:15" x14ac:dyDescent="0.25">
      <c r="B3" s="17" t="s">
        <v>0</v>
      </c>
      <c r="C3" s="23">
        <v>1</v>
      </c>
      <c r="D3" s="17">
        <v>2</v>
      </c>
      <c r="E3" s="17">
        <v>3</v>
      </c>
      <c r="F3" s="24">
        <v>4</v>
      </c>
      <c r="G3" s="25"/>
      <c r="H3" s="26"/>
      <c r="J3" s="10" t="s">
        <v>0</v>
      </c>
      <c r="K3" s="12">
        <v>1</v>
      </c>
      <c r="L3" s="12">
        <v>2</v>
      </c>
      <c r="M3" s="12">
        <v>3</v>
      </c>
      <c r="N3" s="12">
        <v>4</v>
      </c>
    </row>
    <row r="4" spans="1:15" x14ac:dyDescent="0.25">
      <c r="B4" s="2">
        <v>1</v>
      </c>
      <c r="C4">
        <v>9</v>
      </c>
      <c r="D4" s="1">
        <v>2</v>
      </c>
      <c r="E4" s="1">
        <v>5</v>
      </c>
      <c r="F4" s="11">
        <v>8</v>
      </c>
      <c r="G4" s="36">
        <f>AVERAGE(C4:F4)</f>
        <v>6</v>
      </c>
      <c r="H4" s="29">
        <f>(G4-$G$10)^2</f>
        <v>0.50173611111111072</v>
      </c>
      <c r="J4" s="9">
        <v>1</v>
      </c>
      <c r="K4">
        <f>(C4-$G4)^2</f>
        <v>9</v>
      </c>
      <c r="L4">
        <f t="shared" ref="L4:N9" si="0">(D4-$G4)^2</f>
        <v>16</v>
      </c>
      <c r="M4">
        <f t="shared" si="0"/>
        <v>1</v>
      </c>
      <c r="N4">
        <f t="shared" si="0"/>
        <v>4</v>
      </c>
    </row>
    <row r="5" spans="1:15" x14ac:dyDescent="0.25">
      <c r="B5" s="2">
        <v>2</v>
      </c>
      <c r="C5">
        <v>6</v>
      </c>
      <c r="D5" s="1">
        <v>1</v>
      </c>
      <c r="E5" s="1">
        <v>3</v>
      </c>
      <c r="F5" s="11">
        <v>2</v>
      </c>
      <c r="G5" s="36">
        <f t="shared" ref="G5:G9" si="1">AVERAGE(C5:F5)</f>
        <v>3</v>
      </c>
      <c r="H5" s="29">
        <f t="shared" ref="H5:H9" si="2">(G5-$G$10)^2</f>
        <v>5.2517361111111125</v>
      </c>
      <c r="J5" s="9">
        <v>2</v>
      </c>
      <c r="K5">
        <f t="shared" ref="K5:K9" si="3">(C5-$G5)^2</f>
        <v>9</v>
      </c>
      <c r="L5">
        <f t="shared" si="0"/>
        <v>4</v>
      </c>
      <c r="M5">
        <f t="shared" si="0"/>
        <v>0</v>
      </c>
      <c r="N5">
        <f t="shared" si="0"/>
        <v>1</v>
      </c>
    </row>
    <row r="6" spans="1:15" x14ac:dyDescent="0.25">
      <c r="B6" s="2">
        <v>3</v>
      </c>
      <c r="C6">
        <v>8</v>
      </c>
      <c r="D6" s="1">
        <v>4</v>
      </c>
      <c r="E6" s="1">
        <v>6</v>
      </c>
      <c r="F6" s="11">
        <v>8</v>
      </c>
      <c r="G6" s="36">
        <f t="shared" si="1"/>
        <v>6.5</v>
      </c>
      <c r="H6" s="29">
        <f t="shared" si="2"/>
        <v>1.4600694444444438</v>
      </c>
      <c r="J6" s="9">
        <v>3</v>
      </c>
      <c r="K6">
        <f t="shared" si="3"/>
        <v>2.25</v>
      </c>
      <c r="L6">
        <f t="shared" si="0"/>
        <v>6.25</v>
      </c>
      <c r="M6">
        <f t="shared" si="0"/>
        <v>0.25</v>
      </c>
      <c r="N6">
        <f t="shared" si="0"/>
        <v>2.25</v>
      </c>
    </row>
    <row r="7" spans="1:15" x14ac:dyDescent="0.25">
      <c r="B7" s="2">
        <v>4</v>
      </c>
      <c r="C7">
        <v>7</v>
      </c>
      <c r="D7" s="1">
        <v>1</v>
      </c>
      <c r="E7" s="1">
        <v>2</v>
      </c>
      <c r="F7" s="11">
        <v>6</v>
      </c>
      <c r="G7" s="36">
        <f t="shared" si="1"/>
        <v>4</v>
      </c>
      <c r="H7" s="29">
        <f t="shared" si="2"/>
        <v>1.6684027777777786</v>
      </c>
      <c r="J7" s="9">
        <v>4</v>
      </c>
      <c r="K7">
        <f t="shared" si="3"/>
        <v>9</v>
      </c>
      <c r="L7">
        <f t="shared" si="0"/>
        <v>9</v>
      </c>
      <c r="M7">
        <f t="shared" si="0"/>
        <v>4</v>
      </c>
      <c r="N7">
        <f t="shared" si="0"/>
        <v>4</v>
      </c>
    </row>
    <row r="8" spans="1:15" x14ac:dyDescent="0.25">
      <c r="B8" s="2">
        <v>5</v>
      </c>
      <c r="C8">
        <v>10</v>
      </c>
      <c r="D8" s="1">
        <v>5</v>
      </c>
      <c r="E8" s="1">
        <v>6</v>
      </c>
      <c r="F8" s="11">
        <v>9</v>
      </c>
      <c r="G8" s="36">
        <f t="shared" si="1"/>
        <v>7.5</v>
      </c>
      <c r="H8" s="29">
        <f t="shared" si="2"/>
        <v>4.8767361111111098</v>
      </c>
      <c r="J8" s="9">
        <v>5</v>
      </c>
      <c r="K8">
        <f t="shared" si="3"/>
        <v>6.25</v>
      </c>
      <c r="L8">
        <f t="shared" si="0"/>
        <v>6.25</v>
      </c>
      <c r="M8">
        <f t="shared" si="0"/>
        <v>2.25</v>
      </c>
      <c r="N8">
        <f t="shared" si="0"/>
        <v>2.25</v>
      </c>
    </row>
    <row r="9" spans="1:15" x14ac:dyDescent="0.25">
      <c r="B9" s="4">
        <v>6</v>
      </c>
      <c r="C9" s="5">
        <v>6</v>
      </c>
      <c r="D9" s="6">
        <v>2</v>
      </c>
      <c r="E9" s="6">
        <v>4</v>
      </c>
      <c r="F9" s="19">
        <v>7</v>
      </c>
      <c r="G9" s="44">
        <f t="shared" si="1"/>
        <v>4.75</v>
      </c>
      <c r="H9" s="32">
        <f t="shared" si="2"/>
        <v>0.29340277777777812</v>
      </c>
      <c r="J9" s="10">
        <v>6</v>
      </c>
      <c r="K9" s="5">
        <f t="shared" si="3"/>
        <v>1.5625</v>
      </c>
      <c r="L9" s="5">
        <f t="shared" si="0"/>
        <v>7.5625</v>
      </c>
      <c r="M9" s="5">
        <f t="shared" si="0"/>
        <v>0.5625</v>
      </c>
      <c r="N9" s="5">
        <f t="shared" si="0"/>
        <v>5.0625</v>
      </c>
    </row>
    <row r="10" spans="1:15" x14ac:dyDescent="0.25">
      <c r="B10" s="45">
        <f>COUNT(C3:F3)</f>
        <v>4</v>
      </c>
      <c r="C10">
        <f>COUNT(B4:B9)</f>
        <v>6</v>
      </c>
      <c r="D10" s="45">
        <v>1</v>
      </c>
      <c r="F10" s="11"/>
      <c r="G10" s="46">
        <f>AVERAGE(C4:F9)</f>
        <v>5.291666666666667</v>
      </c>
      <c r="H10" s="47">
        <f>B10*D10*SUM(H4:H9)/(C10-1)</f>
        <v>11.241666666666669</v>
      </c>
      <c r="J10" s="39"/>
      <c r="K10" s="52"/>
      <c r="O10" s="28">
        <f>SUM(K4:N9)/(C10*(B10*D10-1))</f>
        <v>6.2638888888888893</v>
      </c>
    </row>
    <row r="12" spans="1:15" x14ac:dyDescent="0.25">
      <c r="B12" s="2"/>
      <c r="C12" s="3"/>
      <c r="D12" s="53" t="s">
        <v>8</v>
      </c>
    </row>
    <row r="13" spans="1:15" x14ac:dyDescent="0.25">
      <c r="B13" s="1">
        <v>0</v>
      </c>
      <c r="C13" s="54">
        <f>$H$10/($O$10*(1+$B$10*$D$10*B13/(1-B13)))</f>
        <v>1.7946784922394681</v>
      </c>
      <c r="D13" s="55">
        <f>FDIST(C13,$C$10-1,$C$10*($B$10*$D$10-1))</f>
        <v>0.16476880834463953</v>
      </c>
      <c r="E13"/>
    </row>
    <row r="14" spans="1:15" x14ac:dyDescent="0.25">
      <c r="A14" s="48"/>
      <c r="B14" s="1">
        <f>B13+0.05</f>
        <v>0.05</v>
      </c>
      <c r="C14" s="54">
        <f>$H$10/($O$10*(1+$B$10*$D$10*B14/(1-B14)))</f>
        <v>1.4825604935891259</v>
      </c>
      <c r="D14" s="55">
        <f t="shared" ref="D14:D23" si="4">FDIST(C14,$C$10-1,$C$10*($B$10*$D$10-1))</f>
        <v>0.2443411040884069</v>
      </c>
      <c r="H14"/>
      <c r="O14"/>
    </row>
    <row r="15" spans="1:15" x14ac:dyDescent="0.25">
      <c r="A15" s="7"/>
      <c r="B15" s="1">
        <f t="shared" ref="B15:B23" si="5">B14+0.05</f>
        <v>0.1</v>
      </c>
      <c r="C15" s="54">
        <f>$H$10/($O$10*(1+$B$10*$D$10*B15/(1-B15)))</f>
        <v>1.2424697253965549</v>
      </c>
      <c r="D15" s="55">
        <f t="shared" si="4"/>
        <v>0.33055718477413937</v>
      </c>
      <c r="F15"/>
      <c r="H15"/>
    </row>
    <row r="16" spans="1:15" x14ac:dyDescent="0.25">
      <c r="B16" s="1">
        <f t="shared" si="5"/>
        <v>0.15000000000000002</v>
      </c>
      <c r="C16" s="54">
        <f t="shared" ref="C16:C23" si="6">$H$10/($O$10*(1+$B$10*$D$10*B16/(1-B16)))</f>
        <v>1.052052909243826</v>
      </c>
      <c r="D16" s="55">
        <f t="shared" si="4"/>
        <v>0.41837700553752777</v>
      </c>
    </row>
    <row r="17" spans="1:7" customFormat="1" x14ac:dyDescent="0.25">
      <c r="B17" s="1">
        <f t="shared" si="5"/>
        <v>0.2</v>
      </c>
      <c r="C17" s="54">
        <f t="shared" si="6"/>
        <v>0.89733924611973404</v>
      </c>
      <c r="D17" s="55">
        <f t="shared" si="4"/>
        <v>0.50382878545387277</v>
      </c>
      <c r="E17" s="1"/>
      <c r="F17" s="1"/>
      <c r="G17" s="1"/>
    </row>
    <row r="18" spans="1:7" customFormat="1" x14ac:dyDescent="0.25">
      <c r="A18" s="41"/>
      <c r="B18" s="1">
        <f t="shared" si="5"/>
        <v>0.25</v>
      </c>
      <c r="C18" s="54">
        <f t="shared" si="6"/>
        <v>0.76914792524548636</v>
      </c>
      <c r="D18" s="55">
        <f t="shared" si="4"/>
        <v>0.58409390013102858</v>
      </c>
      <c r="E18" s="1"/>
      <c r="F18" s="1"/>
      <c r="G18" s="1"/>
    </row>
    <row r="19" spans="1:7" customFormat="1" x14ac:dyDescent="0.25">
      <c r="A19" s="41"/>
      <c r="B19" s="1">
        <f t="shared" si="5"/>
        <v>0.3</v>
      </c>
      <c r="C19" s="54">
        <f t="shared" si="6"/>
        <v>0.66119733924611979</v>
      </c>
      <c r="D19" s="55">
        <f t="shared" si="4"/>
        <v>0.65738180569472204</v>
      </c>
      <c r="E19" s="1"/>
      <c r="F19" s="1"/>
      <c r="G19" s="1"/>
    </row>
    <row r="20" spans="1:7" customFormat="1" x14ac:dyDescent="0.25">
      <c r="A20" s="41"/>
      <c r="B20" s="1">
        <f t="shared" si="5"/>
        <v>0.35</v>
      </c>
      <c r="C20" s="54">
        <f t="shared" si="6"/>
        <v>0.56904439997836798</v>
      </c>
      <c r="D20" s="55">
        <f t="shared" si="4"/>
        <v>0.722729207927578</v>
      </c>
      <c r="E20" s="1"/>
      <c r="F20" s="1"/>
      <c r="G20" s="1"/>
    </row>
    <row r="21" spans="1:7" customFormat="1" x14ac:dyDescent="0.25">
      <c r="A21" s="41"/>
      <c r="B21" s="1">
        <f t="shared" si="5"/>
        <v>0.39999999999999997</v>
      </c>
      <c r="C21" s="54">
        <f t="shared" si="6"/>
        <v>0.48945777061076406</v>
      </c>
      <c r="D21" s="55">
        <f t="shared" si="4"/>
        <v>0.77979392081792831</v>
      </c>
      <c r="E21" s="1"/>
      <c r="F21" s="1"/>
      <c r="G21" s="1"/>
    </row>
    <row r="22" spans="1:7" customFormat="1" x14ac:dyDescent="0.25">
      <c r="B22" s="1">
        <f t="shared" si="5"/>
        <v>0.44999999999999996</v>
      </c>
      <c r="C22" s="54">
        <f t="shared" si="6"/>
        <v>0.42003113648157775</v>
      </c>
      <c r="D22" s="55">
        <f t="shared" si="4"/>
        <v>0.82867437845995773</v>
      </c>
      <c r="E22" s="1"/>
      <c r="F22" s="1"/>
      <c r="G22" s="1"/>
    </row>
    <row r="23" spans="1:7" customFormat="1" x14ac:dyDescent="0.25">
      <c r="B23" s="1">
        <f t="shared" si="5"/>
        <v>0.49999999999999994</v>
      </c>
      <c r="C23" s="54">
        <f t="shared" si="6"/>
        <v>0.35893569844789364</v>
      </c>
      <c r="D23" s="55">
        <f t="shared" si="4"/>
        <v>0.86976438876584039</v>
      </c>
      <c r="E23" s="1"/>
      <c r="F23" s="1"/>
      <c r="G23" s="1"/>
    </row>
  </sheetData>
  <pageMargins left="0.7" right="0.7" top="0.75" bottom="0.75" header="0.3" footer="0.3"/>
  <pageSetup orientation="portrait" horizontalDpi="1200" verticalDpi="12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N23"/>
  <sheetViews>
    <sheetView workbookViewId="0">
      <selection activeCell="B19" sqref="B19"/>
    </sheetView>
  </sheetViews>
  <sheetFormatPr defaultRowHeight="15" x14ac:dyDescent="0.25"/>
  <cols>
    <col min="1" max="1" width="20.140625" customWidth="1"/>
    <col min="2" max="2" width="11.7109375" style="1" customWidth="1"/>
    <col min="3" max="3" width="8" customWidth="1"/>
    <col min="4" max="4" width="9.140625" style="1"/>
    <col min="5" max="5" width="7.140625" style="1" customWidth="1"/>
    <col min="6" max="6" width="7.85546875" style="1" customWidth="1"/>
    <col min="7" max="7" width="14" style="1" customWidth="1"/>
    <col min="8" max="8" width="4.28515625" style="1" customWidth="1"/>
    <col min="14" max="14" width="14.140625" style="28" customWidth="1"/>
  </cols>
  <sheetData>
    <row r="1" spans="1:14" x14ac:dyDescent="0.25">
      <c r="B1" s="58">
        <f>COUNT(C4:F4)</f>
        <v>4</v>
      </c>
      <c r="C1" s="58">
        <f>COUNT(B5:B10)</f>
        <v>6</v>
      </c>
      <c r="D1" s="58">
        <v>1</v>
      </c>
    </row>
    <row r="3" spans="1:14" x14ac:dyDescent="0.25">
      <c r="D3" s="1" t="s">
        <v>1</v>
      </c>
      <c r="E3"/>
    </row>
    <row r="4" spans="1:14" x14ac:dyDescent="0.25">
      <c r="B4" s="17" t="s">
        <v>0</v>
      </c>
      <c r="C4" s="23">
        <v>1</v>
      </c>
      <c r="D4" s="17">
        <v>2</v>
      </c>
      <c r="E4" s="17">
        <v>3</v>
      </c>
      <c r="F4" s="24">
        <v>4</v>
      </c>
      <c r="G4" s="39"/>
      <c r="H4" s="39"/>
      <c r="I4" s="10" t="s">
        <v>0</v>
      </c>
      <c r="J4" s="12">
        <v>1</v>
      </c>
      <c r="K4" s="12">
        <v>2</v>
      </c>
      <c r="L4" s="12">
        <v>3</v>
      </c>
      <c r="M4" s="12">
        <v>4</v>
      </c>
    </row>
    <row r="5" spans="1:14" x14ac:dyDescent="0.25">
      <c r="B5" s="2">
        <v>1</v>
      </c>
      <c r="C5">
        <v>9</v>
      </c>
      <c r="D5" s="1">
        <v>2</v>
      </c>
      <c r="E5" s="1">
        <v>5</v>
      </c>
      <c r="F5" s="11">
        <v>8</v>
      </c>
      <c r="G5" s="59"/>
      <c r="H5" s="59"/>
      <c r="I5" s="9">
        <v>1</v>
      </c>
      <c r="J5" s="54">
        <f>(C5-C$11)^2</f>
        <v>1.777777777777777</v>
      </c>
      <c r="K5">
        <f t="shared" ref="K5:M5" si="0">(D5-D$11)^2</f>
        <v>0.25</v>
      </c>
      <c r="L5" s="54">
        <f t="shared" si="0"/>
        <v>0.44444444444444486</v>
      </c>
      <c r="M5" s="54">
        <f t="shared" si="0"/>
        <v>1.777777777777777</v>
      </c>
    </row>
    <row r="6" spans="1:14" x14ac:dyDescent="0.25">
      <c r="B6" s="2">
        <v>2</v>
      </c>
      <c r="C6">
        <v>6</v>
      </c>
      <c r="D6" s="1">
        <v>1</v>
      </c>
      <c r="E6" s="1">
        <v>3</v>
      </c>
      <c r="F6" s="11">
        <v>2</v>
      </c>
      <c r="G6" s="59"/>
      <c r="H6" s="59"/>
      <c r="I6" s="9">
        <v>2</v>
      </c>
      <c r="J6" s="54">
        <f t="shared" ref="J6:J10" si="1">(C6-C$11)^2</f>
        <v>2.7777777777777786</v>
      </c>
      <c r="K6">
        <f t="shared" ref="K6:K10" si="2">(D6-D$11)^2</f>
        <v>2.25</v>
      </c>
      <c r="L6" s="54">
        <f t="shared" ref="L6:L10" si="3">(E6-E$11)^2</f>
        <v>1.777777777777777</v>
      </c>
      <c r="M6" s="54">
        <f t="shared" ref="M6:M10" si="4">(F6-F$11)^2</f>
        <v>21.777777777777782</v>
      </c>
    </row>
    <row r="7" spans="1:14" x14ac:dyDescent="0.25">
      <c r="B7" s="2">
        <v>3</v>
      </c>
      <c r="C7">
        <v>8</v>
      </c>
      <c r="D7" s="1">
        <v>4</v>
      </c>
      <c r="E7" s="1">
        <v>6</v>
      </c>
      <c r="F7" s="11">
        <v>8</v>
      </c>
      <c r="G7" s="59"/>
      <c r="H7" s="59"/>
      <c r="I7" s="9">
        <v>3</v>
      </c>
      <c r="J7" s="54">
        <f t="shared" si="1"/>
        <v>0.11111111111111091</v>
      </c>
      <c r="K7">
        <f t="shared" si="2"/>
        <v>2.25</v>
      </c>
      <c r="L7" s="54">
        <f t="shared" si="3"/>
        <v>2.7777777777777786</v>
      </c>
      <c r="M7" s="54">
        <f t="shared" si="4"/>
        <v>1.777777777777777</v>
      </c>
    </row>
    <row r="8" spans="1:14" x14ac:dyDescent="0.25">
      <c r="B8" s="2">
        <v>4</v>
      </c>
      <c r="C8">
        <v>7</v>
      </c>
      <c r="D8" s="1">
        <v>1</v>
      </c>
      <c r="E8" s="1">
        <v>2</v>
      </c>
      <c r="F8" s="11">
        <v>6</v>
      </c>
      <c r="G8" s="59"/>
      <c r="H8" s="59"/>
      <c r="I8" s="9">
        <v>4</v>
      </c>
      <c r="J8" s="54">
        <f t="shared" si="1"/>
        <v>0.44444444444444486</v>
      </c>
      <c r="K8">
        <f t="shared" si="2"/>
        <v>2.25</v>
      </c>
      <c r="L8" s="54">
        <f t="shared" si="3"/>
        <v>5.4444444444444429</v>
      </c>
      <c r="M8" s="54">
        <f t="shared" si="4"/>
        <v>0.44444444444444486</v>
      </c>
    </row>
    <row r="9" spans="1:14" x14ac:dyDescent="0.25">
      <c r="B9" s="2">
        <v>5</v>
      </c>
      <c r="C9">
        <v>10</v>
      </c>
      <c r="D9" s="1">
        <v>5</v>
      </c>
      <c r="E9" s="1">
        <v>6</v>
      </c>
      <c r="F9" s="11">
        <v>9</v>
      </c>
      <c r="G9" s="59"/>
      <c r="H9" s="59"/>
      <c r="I9" s="9">
        <v>5</v>
      </c>
      <c r="J9" s="54">
        <f t="shared" si="1"/>
        <v>5.4444444444444429</v>
      </c>
      <c r="K9">
        <f t="shared" si="2"/>
        <v>6.25</v>
      </c>
      <c r="L9" s="54">
        <f t="shared" si="3"/>
        <v>2.7777777777777786</v>
      </c>
      <c r="M9" s="54">
        <f t="shared" si="4"/>
        <v>5.4444444444444429</v>
      </c>
    </row>
    <row r="10" spans="1:14" x14ac:dyDescent="0.25">
      <c r="B10" s="4">
        <v>6</v>
      </c>
      <c r="C10" s="5">
        <v>6</v>
      </c>
      <c r="D10" s="6">
        <v>2</v>
      </c>
      <c r="E10" s="6">
        <v>4</v>
      </c>
      <c r="F10" s="19">
        <v>7</v>
      </c>
      <c r="G10" s="14"/>
      <c r="H10" s="59"/>
      <c r="I10" s="10">
        <v>6</v>
      </c>
      <c r="J10" s="69">
        <f t="shared" si="1"/>
        <v>2.7777777777777786</v>
      </c>
      <c r="K10" s="5">
        <f t="shared" si="2"/>
        <v>0.25</v>
      </c>
      <c r="L10" s="69">
        <f t="shared" si="3"/>
        <v>0.11111111111111091</v>
      </c>
      <c r="M10" s="69">
        <f t="shared" si="4"/>
        <v>0.11111111111111091</v>
      </c>
    </row>
    <row r="11" spans="1:14" ht="23.25" customHeight="1" x14ac:dyDescent="0.25">
      <c r="B11" s="60"/>
      <c r="C11" s="61">
        <f>AVERAGE(C5:C10)</f>
        <v>7.666666666666667</v>
      </c>
      <c r="D11" s="62">
        <f t="shared" ref="D11:F11" si="5">AVERAGE(D5:D10)</f>
        <v>2.5</v>
      </c>
      <c r="E11" s="63">
        <f t="shared" si="5"/>
        <v>4.333333333333333</v>
      </c>
      <c r="F11" s="64">
        <f t="shared" si="5"/>
        <v>6.666666666666667</v>
      </c>
      <c r="G11" s="65">
        <f>AVERAGE(C5:F10)</f>
        <v>5.291666666666667</v>
      </c>
      <c r="H11" s="59"/>
      <c r="I11" s="39"/>
      <c r="J11" s="52"/>
      <c r="N11" s="70">
        <f>SUM(J5:M10)/($B$1*($C$1*$D$1-1))</f>
        <v>3.5750000000000002</v>
      </c>
    </row>
    <row r="12" spans="1:14" ht="24.75" customHeight="1" x14ac:dyDescent="0.25">
      <c r="B12" s="66"/>
      <c r="C12" s="61">
        <f>(C$11-$G$11)^2</f>
        <v>5.640625</v>
      </c>
      <c r="D12" s="61">
        <f>(D$11-$G$11)^2</f>
        <v>7.7934027777777795</v>
      </c>
      <c r="E12" s="61">
        <f>(E$11-$G$11)^2</f>
        <v>0.9184027777777789</v>
      </c>
      <c r="F12" s="67">
        <f>(F$11-$G$11)^2</f>
        <v>1.890625</v>
      </c>
      <c r="G12" s="68">
        <f>$C$1*$D$1*SUM(C12:F12)/($B$1-1)</f>
        <v>32.486111111111114</v>
      </c>
    </row>
    <row r="13" spans="1:14" x14ac:dyDescent="0.25">
      <c r="C13" s="54"/>
      <c r="D13" s="55"/>
      <c r="E13"/>
    </row>
    <row r="14" spans="1:14" x14ac:dyDescent="0.25">
      <c r="B14" s="49">
        <f>G12/N11</f>
        <v>9.087024087024087</v>
      </c>
      <c r="C14" s="54"/>
      <c r="D14" s="55"/>
      <c r="N14"/>
    </row>
    <row r="15" spans="1:14" s="57" customFormat="1" x14ac:dyDescent="0.25">
      <c r="A15"/>
      <c r="B15" s="1"/>
      <c r="C15" s="58"/>
      <c r="D15" s="58"/>
      <c r="E15" s="56"/>
    </row>
    <row r="16" spans="1:14" x14ac:dyDescent="0.25">
      <c r="A16" s="48" t="s">
        <v>5</v>
      </c>
      <c r="B16" s="1">
        <v>0.95</v>
      </c>
      <c r="C16" s="54"/>
      <c r="D16" s="55"/>
    </row>
    <row r="17" spans="1:14" x14ac:dyDescent="0.25">
      <c r="A17" s="7"/>
      <c r="B17" s="1">
        <f>1-B16</f>
        <v>5.0000000000000044E-2</v>
      </c>
      <c r="C17" s="54"/>
      <c r="D17"/>
      <c r="N17"/>
    </row>
    <row r="18" spans="1:14" x14ac:dyDescent="0.25">
      <c r="B18" s="49">
        <f>FINV(B17/2,B1-1,B1*(C1*D1-1))</f>
        <v>3.8586986662732135</v>
      </c>
      <c r="C18" s="54"/>
      <c r="D18" s="55"/>
      <c r="N18"/>
    </row>
    <row r="19" spans="1:14" x14ac:dyDescent="0.25">
      <c r="B19" s="49">
        <f>FINV(B17/2,B1*(C1*D1-1),B1-1)</f>
        <v>14.167381381400022</v>
      </c>
      <c r="D19"/>
      <c r="N19"/>
    </row>
    <row r="20" spans="1:14" x14ac:dyDescent="0.25">
      <c r="A20" s="41"/>
      <c r="B20" s="50">
        <f>B14/B18</f>
        <v>2.3549452478497019</v>
      </c>
      <c r="C20" s="54"/>
      <c r="D20" s="55"/>
      <c r="N20"/>
    </row>
    <row r="21" spans="1:14" x14ac:dyDescent="0.25">
      <c r="A21" s="41"/>
      <c r="B21" s="50">
        <f>B14*B19</f>
        <v>128.73933586283857</v>
      </c>
      <c r="C21" s="54"/>
      <c r="D21" s="55"/>
      <c r="F21"/>
      <c r="G21"/>
      <c r="H21"/>
      <c r="N21"/>
    </row>
    <row r="22" spans="1:14" x14ac:dyDescent="0.25">
      <c r="A22" s="33" t="s">
        <v>6</v>
      </c>
      <c r="B22" s="51">
        <f>(B20-1)/(B20+(C1*D1-1))</f>
        <v>0.18422234322489822</v>
      </c>
      <c r="C22" s="54"/>
      <c r="D22" s="55"/>
      <c r="N22"/>
    </row>
    <row r="23" spans="1:14" x14ac:dyDescent="0.25">
      <c r="A23" s="33" t="s">
        <v>7</v>
      </c>
      <c r="B23" s="51">
        <f>(B21-1)/(B21+(C1*D1-1))</f>
        <v>0.95513660987404991</v>
      </c>
      <c r="C23" s="54"/>
      <c r="D23" s="55"/>
      <c r="N23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N24"/>
  <sheetViews>
    <sheetView workbookViewId="0">
      <selection activeCell="M18" sqref="M18"/>
    </sheetView>
  </sheetViews>
  <sheetFormatPr defaultRowHeight="15" x14ac:dyDescent="0.25"/>
  <cols>
    <col min="1" max="1" width="7.140625" customWidth="1"/>
    <col min="2" max="2" width="11.7109375" style="1" customWidth="1"/>
    <col min="3" max="3" width="8" customWidth="1"/>
    <col min="4" max="4" width="9.140625" style="1"/>
    <col min="5" max="5" width="7.140625" style="1" customWidth="1"/>
    <col min="6" max="6" width="7.85546875" style="1" customWidth="1"/>
    <col min="7" max="7" width="14" style="1" customWidth="1"/>
    <col min="8" max="8" width="4.28515625" style="1" customWidth="1"/>
    <col min="14" max="14" width="14.140625" style="28" customWidth="1"/>
  </cols>
  <sheetData>
    <row r="1" spans="1:14" x14ac:dyDescent="0.25">
      <c r="B1" s="58">
        <f>COUNT(C4:F4)</f>
        <v>4</v>
      </c>
      <c r="C1" s="58">
        <f>COUNT(B5:B10)</f>
        <v>6</v>
      </c>
      <c r="D1" s="58">
        <v>1</v>
      </c>
      <c r="E1" s="1" t="s">
        <v>19</v>
      </c>
      <c r="F1" s="1">
        <f>COUNT(C5:F10)</f>
        <v>24</v>
      </c>
    </row>
    <row r="3" spans="1:14" x14ac:dyDescent="0.25">
      <c r="D3" s="1" t="s">
        <v>1</v>
      </c>
      <c r="E3"/>
    </row>
    <row r="4" spans="1:14" x14ac:dyDescent="0.25">
      <c r="B4" s="17" t="s">
        <v>0</v>
      </c>
      <c r="C4" s="23">
        <v>1</v>
      </c>
      <c r="D4" s="17">
        <v>2</v>
      </c>
      <c r="E4" s="17">
        <v>3</v>
      </c>
      <c r="F4" s="24">
        <v>4</v>
      </c>
      <c r="G4" s="39"/>
      <c r="H4" s="39"/>
      <c r="I4" s="10" t="s">
        <v>0</v>
      </c>
      <c r="J4" s="12">
        <v>1</v>
      </c>
      <c r="K4" s="12">
        <v>2</v>
      </c>
      <c r="L4" s="12">
        <v>3</v>
      </c>
      <c r="M4" s="12">
        <v>4</v>
      </c>
    </row>
    <row r="5" spans="1:14" x14ac:dyDescent="0.25">
      <c r="B5" s="2">
        <v>1</v>
      </c>
      <c r="C5">
        <v>9</v>
      </c>
      <c r="D5" s="1">
        <v>2</v>
      </c>
      <c r="E5" s="1">
        <v>5</v>
      </c>
      <c r="F5" s="11">
        <v>8</v>
      </c>
      <c r="G5" s="59"/>
      <c r="H5" s="59"/>
      <c r="I5" s="9">
        <v>1</v>
      </c>
      <c r="J5" s="54">
        <f>(C5-C$11)^2</f>
        <v>1.777777777777777</v>
      </c>
      <c r="K5">
        <f t="shared" ref="K5:M10" si="0">(D5-D$11)^2</f>
        <v>0.25</v>
      </c>
      <c r="L5" s="54">
        <f t="shared" si="0"/>
        <v>0.44444444444444486</v>
      </c>
      <c r="M5" s="54">
        <f t="shared" si="0"/>
        <v>1.777777777777777</v>
      </c>
    </row>
    <row r="6" spans="1:14" x14ac:dyDescent="0.25">
      <c r="B6" s="2">
        <v>2</v>
      </c>
      <c r="C6">
        <v>6</v>
      </c>
      <c r="D6" s="1">
        <v>1</v>
      </c>
      <c r="E6" s="1">
        <v>3</v>
      </c>
      <c r="F6" s="11">
        <v>2</v>
      </c>
      <c r="G6" s="59"/>
      <c r="H6" s="59"/>
      <c r="I6" s="9">
        <v>2</v>
      </c>
      <c r="J6" s="54">
        <f t="shared" ref="J6:J10" si="1">(C6-C$11)^2</f>
        <v>2.7777777777777786</v>
      </c>
      <c r="K6">
        <f t="shared" si="0"/>
        <v>2.25</v>
      </c>
      <c r="L6" s="54">
        <f t="shared" si="0"/>
        <v>1.777777777777777</v>
      </c>
      <c r="M6" s="54">
        <f t="shared" si="0"/>
        <v>21.777777777777782</v>
      </c>
    </row>
    <row r="7" spans="1:14" x14ac:dyDescent="0.25">
      <c r="B7" s="2">
        <v>3</v>
      </c>
      <c r="C7">
        <v>8</v>
      </c>
      <c r="D7" s="1">
        <v>4</v>
      </c>
      <c r="E7" s="1">
        <v>6</v>
      </c>
      <c r="F7" s="11">
        <v>8</v>
      </c>
      <c r="G7" s="59"/>
      <c r="H7" s="59"/>
      <c r="I7" s="9">
        <v>3</v>
      </c>
      <c r="J7" s="54">
        <f t="shared" si="1"/>
        <v>0.11111111111111091</v>
      </c>
      <c r="K7">
        <f t="shared" si="0"/>
        <v>2.25</v>
      </c>
      <c r="L7" s="54">
        <f t="shared" si="0"/>
        <v>2.7777777777777786</v>
      </c>
      <c r="M7" s="54">
        <f t="shared" si="0"/>
        <v>1.777777777777777</v>
      </c>
    </row>
    <row r="8" spans="1:14" x14ac:dyDescent="0.25">
      <c r="B8" s="2">
        <v>4</v>
      </c>
      <c r="C8">
        <v>7</v>
      </c>
      <c r="D8" s="1">
        <v>1</v>
      </c>
      <c r="E8" s="1">
        <v>2</v>
      </c>
      <c r="F8" s="11">
        <v>6</v>
      </c>
      <c r="G8" s="59"/>
      <c r="H8" s="59"/>
      <c r="I8" s="9">
        <v>4</v>
      </c>
      <c r="J8" s="54">
        <f t="shared" si="1"/>
        <v>0.44444444444444486</v>
      </c>
      <c r="K8">
        <f t="shared" si="0"/>
        <v>2.25</v>
      </c>
      <c r="L8" s="54">
        <f t="shared" si="0"/>
        <v>5.4444444444444429</v>
      </c>
      <c r="M8" s="54">
        <f t="shared" si="0"/>
        <v>0.44444444444444486</v>
      </c>
    </row>
    <row r="9" spans="1:14" x14ac:dyDescent="0.25">
      <c r="B9" s="2">
        <v>5</v>
      </c>
      <c r="C9">
        <v>10</v>
      </c>
      <c r="D9" s="1">
        <v>5</v>
      </c>
      <c r="E9" s="1">
        <v>6</v>
      </c>
      <c r="F9" s="11">
        <v>9</v>
      </c>
      <c r="G9" s="59"/>
      <c r="H9" s="59"/>
      <c r="I9" s="9">
        <v>5</v>
      </c>
      <c r="J9" s="54">
        <f t="shared" si="1"/>
        <v>5.4444444444444429</v>
      </c>
      <c r="K9">
        <f t="shared" si="0"/>
        <v>6.25</v>
      </c>
      <c r="L9" s="54">
        <f t="shared" si="0"/>
        <v>2.7777777777777786</v>
      </c>
      <c r="M9" s="54">
        <f t="shared" si="0"/>
        <v>5.4444444444444429</v>
      </c>
    </row>
    <row r="10" spans="1:14" x14ac:dyDescent="0.25">
      <c r="B10" s="4">
        <v>6</v>
      </c>
      <c r="C10" s="5">
        <v>6</v>
      </c>
      <c r="D10" s="6">
        <v>2</v>
      </c>
      <c r="E10" s="6">
        <v>4</v>
      </c>
      <c r="F10" s="19">
        <v>7</v>
      </c>
      <c r="G10" s="14"/>
      <c r="H10" s="59"/>
      <c r="I10" s="10">
        <v>6</v>
      </c>
      <c r="J10" s="69">
        <f t="shared" si="1"/>
        <v>2.7777777777777786</v>
      </c>
      <c r="K10" s="5">
        <f t="shared" si="0"/>
        <v>0.25</v>
      </c>
      <c r="L10" s="69">
        <f t="shared" si="0"/>
        <v>0.11111111111111091</v>
      </c>
      <c r="M10" s="69">
        <f t="shared" si="0"/>
        <v>0.11111111111111091</v>
      </c>
    </row>
    <row r="11" spans="1:14" ht="23.25" customHeight="1" x14ac:dyDescent="0.25">
      <c r="B11" s="60"/>
      <c r="C11" s="61">
        <f>AVERAGE(C5:C10)</f>
        <v>7.666666666666667</v>
      </c>
      <c r="D11" s="62">
        <f t="shared" ref="D11:F11" si="2">AVERAGE(D5:D10)</f>
        <v>2.5</v>
      </c>
      <c r="E11" s="63">
        <f t="shared" si="2"/>
        <v>4.333333333333333</v>
      </c>
      <c r="F11" s="64">
        <f t="shared" si="2"/>
        <v>6.666666666666667</v>
      </c>
      <c r="G11" s="65">
        <f>AVERAGE(C5:F10)</f>
        <v>5.291666666666667</v>
      </c>
      <c r="H11" s="59"/>
      <c r="I11" s="39"/>
      <c r="J11" s="52"/>
      <c r="N11" s="70">
        <f>SUM(J5:M10)/($B$1*($C$1*$D$1-1))</f>
        <v>3.5750000000000002</v>
      </c>
    </row>
    <row r="12" spans="1:14" ht="24.75" customHeight="1" x14ac:dyDescent="0.25">
      <c r="B12" s="66"/>
      <c r="C12" s="61">
        <f>(C$11-$G$11)^2</f>
        <v>5.640625</v>
      </c>
      <c r="D12" s="61">
        <f>(D$11-$G$11)^2</f>
        <v>7.7934027777777795</v>
      </c>
      <c r="E12" s="61">
        <f>(E$11-$G$11)^2</f>
        <v>0.9184027777777789</v>
      </c>
      <c r="F12" s="67">
        <f>(F$11-$G$11)^2</f>
        <v>1.890625</v>
      </c>
      <c r="G12" s="68">
        <f>$C$1*$D$1*SUM(C12:F12)/($B$1-1)</f>
        <v>32.486111111111114</v>
      </c>
    </row>
    <row r="13" spans="1:14" x14ac:dyDescent="0.25">
      <c r="C13" s="54"/>
      <c r="D13" s="55"/>
      <c r="E13"/>
    </row>
    <row r="14" spans="1:14" x14ac:dyDescent="0.25">
      <c r="B14" s="49"/>
      <c r="C14" s="54"/>
      <c r="D14" s="55"/>
      <c r="N14"/>
    </row>
    <row r="15" spans="1:14" s="57" customFormat="1" x14ac:dyDescent="0.25">
      <c r="A15"/>
      <c r="B15" s="1"/>
      <c r="C15" s="58"/>
      <c r="D15" s="58"/>
      <c r="E15" s="56"/>
      <c r="I15" s="73">
        <v>0.1</v>
      </c>
      <c r="J15" s="54">
        <f>$G$12/($N$11*(1+($F$1/$B$1)*I15/(1-I15)))</f>
        <v>5.4522144522144522</v>
      </c>
      <c r="K15" s="54">
        <f>FDIST(J15,$B$1-1,$B$1*($C$1*$D$1-1))</f>
        <v>6.6327876900342678E-3</v>
      </c>
    </row>
    <row r="16" spans="1:14" x14ac:dyDescent="0.25">
      <c r="A16" s="48"/>
      <c r="C16" s="54"/>
      <c r="D16" s="55"/>
      <c r="I16" s="73">
        <f>I15+0.1</f>
        <v>0.2</v>
      </c>
      <c r="J16" s="54">
        <f>$G$12/($N$11*(1+($F$1/$B$1)*I16/(1-I16)))</f>
        <v>3.6348096348096353</v>
      </c>
      <c r="K16" s="54">
        <f t="shared" ref="K16:K23" si="3">FDIST(J16,$B$1-1,$B$1*($C$1*$D$1-1))</f>
        <v>3.0530445617645709E-2</v>
      </c>
    </row>
    <row r="17" spans="1:14" x14ac:dyDescent="0.25">
      <c r="A17" s="7"/>
      <c r="C17" s="54"/>
      <c r="D17"/>
      <c r="I17" s="73">
        <f t="shared" ref="I17:I23" si="4">I16+0.1</f>
        <v>0.30000000000000004</v>
      </c>
      <c r="J17" s="54">
        <f>$G$12/($N$11*(1+($F$1/$B$1)*I17/(1-I17)))</f>
        <v>2.5443667443667439</v>
      </c>
      <c r="K17" s="54">
        <f t="shared" si="3"/>
        <v>8.5061160683526066E-2</v>
      </c>
      <c r="N17"/>
    </row>
    <row r="18" spans="1:14" x14ac:dyDescent="0.25">
      <c r="B18" s="49"/>
      <c r="C18" s="54"/>
      <c r="D18" s="55"/>
      <c r="I18" s="73">
        <f t="shared" si="4"/>
        <v>0.4</v>
      </c>
      <c r="J18" s="54">
        <f>$G$12/($N$11*(1+($F$1/$B$1)*I18/(1-I18)))</f>
        <v>1.8174048174048172</v>
      </c>
      <c r="K18" s="54">
        <f t="shared" si="3"/>
        <v>0.17646290538971182</v>
      </c>
      <c r="N18"/>
    </row>
    <row r="19" spans="1:14" x14ac:dyDescent="0.25">
      <c r="B19" s="49"/>
      <c r="D19"/>
      <c r="I19" s="73">
        <f t="shared" si="4"/>
        <v>0.5</v>
      </c>
      <c r="J19" s="54">
        <f t="shared" ref="J19:J23" si="5">$G$12/($N$11*(1+($F$1/$B$1)*I19/(1-I19)))</f>
        <v>1.2981462981462981</v>
      </c>
      <c r="K19" s="54">
        <f t="shared" si="3"/>
        <v>0.30254783201645852</v>
      </c>
      <c r="N19"/>
    </row>
    <row r="20" spans="1:14" x14ac:dyDescent="0.25">
      <c r="A20" s="41"/>
      <c r="B20" s="50"/>
      <c r="C20" s="54"/>
      <c r="D20" s="55"/>
      <c r="I20" s="73">
        <f t="shared" si="4"/>
        <v>0.6</v>
      </c>
      <c r="J20" s="54">
        <f t="shared" si="5"/>
        <v>0.90870240870240893</v>
      </c>
      <c r="K20" s="54">
        <f t="shared" si="3"/>
        <v>0.45442019960075586</v>
      </c>
      <c r="N20"/>
    </row>
    <row r="21" spans="1:14" x14ac:dyDescent="0.25">
      <c r="A21" s="41"/>
      <c r="B21" s="50"/>
      <c r="C21" s="54"/>
      <c r="D21" s="55"/>
      <c r="F21"/>
      <c r="G21"/>
      <c r="H21"/>
      <c r="I21" s="73">
        <f t="shared" si="4"/>
        <v>0.7</v>
      </c>
      <c r="J21" s="54">
        <f t="shared" si="5"/>
        <v>0.60580160580160591</v>
      </c>
      <c r="K21" s="54">
        <f t="shared" si="3"/>
        <v>0.6189024186034926</v>
      </c>
      <c r="N21"/>
    </row>
    <row r="22" spans="1:14" x14ac:dyDescent="0.25">
      <c r="A22" s="41"/>
      <c r="B22" s="72"/>
      <c r="C22" s="54"/>
      <c r="D22" s="55"/>
      <c r="I22" s="73">
        <f t="shared" si="4"/>
        <v>0.79999999999999993</v>
      </c>
      <c r="J22" s="54">
        <f t="shared" si="5"/>
        <v>0.36348096348096359</v>
      </c>
      <c r="K22" s="54">
        <f t="shared" si="3"/>
        <v>0.78005825216724689</v>
      </c>
      <c r="N22"/>
    </row>
    <row r="23" spans="1:14" x14ac:dyDescent="0.25">
      <c r="A23" s="41"/>
      <c r="B23" s="72"/>
      <c r="C23" s="54"/>
      <c r="D23" s="55"/>
      <c r="I23" s="73">
        <f t="shared" si="4"/>
        <v>0.89999999999999991</v>
      </c>
      <c r="J23" s="54">
        <f t="shared" si="5"/>
        <v>0.16521861976407448</v>
      </c>
      <c r="K23" s="54">
        <f t="shared" si="3"/>
        <v>0.91854409035650442</v>
      </c>
      <c r="N23"/>
    </row>
    <row r="24" spans="1:14" x14ac:dyDescent="0.25">
      <c r="I24" s="71"/>
    </row>
  </sheetData>
  <pageMargins left="0.7" right="0.7" top="0.75" bottom="0.75" header="0.3" footer="0.3"/>
  <pageSetup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Example 4.1</vt:lpstr>
      <vt:lpstr>Example 8.2</vt:lpstr>
      <vt:lpstr>Example 8.3</vt:lpstr>
      <vt:lpstr>Example 8.4</vt:lpstr>
      <vt:lpstr>Example 8.5</vt:lpstr>
      <vt:lpstr>Example 8.6</vt:lpstr>
    </vt:vector>
  </TitlesOfParts>
  <Company>Advanced Analytics, LLC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Gwet</dc:creator>
  <cp:lastModifiedBy>KL Gwet</cp:lastModifiedBy>
  <dcterms:created xsi:type="dcterms:W3CDTF">2011-10-29T10:10:14Z</dcterms:created>
  <dcterms:modified xsi:type="dcterms:W3CDTF">2021-01-08T23:19:06Z</dcterms:modified>
</cp:coreProperties>
</file>