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90" windowWidth="20115" windowHeight="7755" activeTab="2"/>
  </bookViews>
  <sheets>
    <sheet name="Example 3.1" sheetId="1" r:id="rId1"/>
    <sheet name="Example 3.2" sheetId="2" r:id="rId2"/>
    <sheet name="Example 3.3" sheetId="3" r:id="rId3"/>
  </sheets>
  <calcPr calcId="145621"/>
</workbook>
</file>

<file path=xl/calcChain.xml><?xml version="1.0" encoding="utf-8"?>
<calcChain xmlns="http://schemas.openxmlformats.org/spreadsheetml/2006/main">
  <c r="C7" i="3" l="1"/>
  <c r="I7" i="3"/>
  <c r="S7" i="3"/>
  <c r="M103" i="3"/>
  <c r="L103" i="3"/>
  <c r="K103" i="3"/>
  <c r="J103" i="3"/>
  <c r="I103" i="3"/>
  <c r="C6" i="3"/>
  <c r="S4" i="3" l="1"/>
  <c r="U21" i="3" l="1"/>
  <c r="T21" i="3"/>
  <c r="S21" i="3"/>
  <c r="R21" i="3"/>
  <c r="Q21" i="3"/>
  <c r="U20" i="3"/>
  <c r="T20" i="3"/>
  <c r="S20" i="3"/>
  <c r="R20" i="3"/>
  <c r="Q20" i="3"/>
  <c r="U19" i="3"/>
  <c r="T19" i="3"/>
  <c r="S19" i="3"/>
  <c r="R19" i="3"/>
  <c r="Q19" i="3"/>
  <c r="U18" i="3"/>
  <c r="T18" i="3"/>
  <c r="S18" i="3"/>
  <c r="R18" i="3"/>
  <c r="Q18" i="3"/>
  <c r="M25" i="3"/>
  <c r="L25" i="3"/>
  <c r="K25" i="3"/>
  <c r="J25" i="3"/>
  <c r="I25" i="3"/>
  <c r="M24" i="3"/>
  <c r="L24" i="3"/>
  <c r="K24" i="3"/>
  <c r="J24" i="3"/>
  <c r="I24" i="3"/>
  <c r="M23" i="3"/>
  <c r="L23" i="3"/>
  <c r="K23" i="3"/>
  <c r="J23" i="3"/>
  <c r="I23" i="3"/>
  <c r="M22" i="3"/>
  <c r="L22" i="3"/>
  <c r="K22" i="3"/>
  <c r="J22" i="3"/>
  <c r="I22" i="3"/>
  <c r="M21" i="3"/>
  <c r="L21" i="3"/>
  <c r="K21" i="3"/>
  <c r="J21" i="3"/>
  <c r="I21" i="3"/>
  <c r="M20" i="3"/>
  <c r="L20" i="3"/>
  <c r="K20" i="3"/>
  <c r="J20" i="3"/>
  <c r="I20" i="3"/>
  <c r="M19" i="3"/>
  <c r="L19" i="3"/>
  <c r="K19" i="3"/>
  <c r="J19" i="3"/>
  <c r="I19" i="3"/>
  <c r="M18" i="3"/>
  <c r="L18" i="3"/>
  <c r="K18" i="3"/>
  <c r="J18" i="3"/>
  <c r="I18" i="3"/>
  <c r="M17" i="3"/>
  <c r="L17" i="3"/>
  <c r="K17" i="3"/>
  <c r="J17" i="3"/>
  <c r="I17" i="3"/>
  <c r="M16" i="3"/>
  <c r="L16" i="3"/>
  <c r="K16" i="3"/>
  <c r="J16" i="3"/>
  <c r="I16" i="3"/>
  <c r="M15" i="3"/>
  <c r="L15" i="3"/>
  <c r="K15" i="3"/>
  <c r="J15" i="3"/>
  <c r="I15" i="3"/>
  <c r="M14" i="3"/>
  <c r="L14" i="3"/>
  <c r="K14" i="3"/>
  <c r="J14" i="3"/>
  <c r="I14" i="3"/>
  <c r="M13" i="3"/>
  <c r="L13" i="3"/>
  <c r="K13" i="3"/>
  <c r="J13" i="3"/>
  <c r="I13" i="3"/>
  <c r="M12" i="3"/>
  <c r="L12" i="3"/>
  <c r="K12" i="3"/>
  <c r="J12" i="3"/>
  <c r="I12" i="3"/>
  <c r="M11" i="3"/>
  <c r="L11" i="3"/>
  <c r="K11" i="3"/>
  <c r="J11" i="3"/>
  <c r="I11" i="3"/>
  <c r="M10" i="3"/>
  <c r="L10" i="3"/>
  <c r="K10" i="3"/>
  <c r="I10" i="3"/>
  <c r="J10" i="3"/>
  <c r="J33" i="3" l="1"/>
  <c r="N18" i="3"/>
  <c r="J77" i="3" s="1"/>
  <c r="I77" i="3"/>
  <c r="L78" i="3"/>
  <c r="N22" i="3"/>
  <c r="I81" i="3" s="1"/>
  <c r="M81" i="3"/>
  <c r="J81" i="3"/>
  <c r="U30" i="3"/>
  <c r="I29" i="3"/>
  <c r="J38" i="3"/>
  <c r="J31" i="3"/>
  <c r="J35" i="3"/>
  <c r="J39" i="3"/>
  <c r="J43" i="3"/>
  <c r="J30" i="3"/>
  <c r="J34" i="3"/>
  <c r="J42" i="3"/>
  <c r="J32" i="3"/>
  <c r="J36" i="3"/>
  <c r="J40" i="3"/>
  <c r="J44" i="3"/>
  <c r="L30" i="3"/>
  <c r="I30" i="3"/>
  <c r="T29" i="3"/>
  <c r="U29" i="3"/>
  <c r="T30" i="3" s="1"/>
  <c r="T22" i="3"/>
  <c r="K31" i="3"/>
  <c r="J29" i="3"/>
  <c r="J37" i="3"/>
  <c r="J41" i="3"/>
  <c r="U26" i="3"/>
  <c r="Q30" i="3" s="1"/>
  <c r="Q26" i="3"/>
  <c r="S26" i="3"/>
  <c r="Q28" i="3" s="1"/>
  <c r="R26" i="3"/>
  <c r="Q27" i="3" s="1"/>
  <c r="T26" i="3"/>
  <c r="Q29" i="3" s="1"/>
  <c r="Q22" i="3"/>
  <c r="U22" i="3"/>
  <c r="U38" i="3" s="1"/>
  <c r="U27" i="3"/>
  <c r="R30" i="3" s="1"/>
  <c r="T27" i="3"/>
  <c r="R29" i="3" s="1"/>
  <c r="S27" i="3"/>
  <c r="R28" i="3" s="1"/>
  <c r="R27" i="3"/>
  <c r="R22" i="3"/>
  <c r="T28" i="3"/>
  <c r="S29" i="3" s="1"/>
  <c r="S28" i="3"/>
  <c r="U28" i="3"/>
  <c r="S30" i="3" s="1"/>
  <c r="S22" i="3"/>
  <c r="L31" i="3"/>
  <c r="K32" i="3"/>
  <c r="L33" i="3"/>
  <c r="K33" i="3"/>
  <c r="M33" i="3"/>
  <c r="L34" i="3"/>
  <c r="L35" i="3"/>
  <c r="K35" i="3"/>
  <c r="K36" i="3"/>
  <c r="L37" i="3"/>
  <c r="K37" i="3"/>
  <c r="M37" i="3"/>
  <c r="I37" i="3"/>
  <c r="L38" i="3"/>
  <c r="L39" i="3"/>
  <c r="K39" i="3"/>
  <c r="K40" i="3"/>
  <c r="L41" i="3"/>
  <c r="K41" i="3"/>
  <c r="M41" i="3"/>
  <c r="I41" i="3"/>
  <c r="L42" i="3"/>
  <c r="L43" i="3"/>
  <c r="K43" i="3"/>
  <c r="K44" i="3"/>
  <c r="N10" i="3"/>
  <c r="L29" i="3"/>
  <c r="K30" i="3"/>
  <c r="K34" i="3"/>
  <c r="K38" i="3"/>
  <c r="K42" i="3"/>
  <c r="N14" i="3"/>
  <c r="J54" i="3" s="1"/>
  <c r="M29" i="3"/>
  <c r="I33" i="3"/>
  <c r="N15" i="3"/>
  <c r="I74" i="3" s="1"/>
  <c r="N23" i="3"/>
  <c r="L82" i="3" s="1"/>
  <c r="M34" i="3"/>
  <c r="I38" i="3"/>
  <c r="M42" i="3"/>
  <c r="N12" i="3"/>
  <c r="M52" i="3" s="1"/>
  <c r="N16" i="3"/>
  <c r="K56" i="3" s="1"/>
  <c r="N20" i="3"/>
  <c r="J60" i="3" s="1"/>
  <c r="N24" i="3"/>
  <c r="L83" i="3" s="1"/>
  <c r="K29" i="3"/>
  <c r="I31" i="3"/>
  <c r="M31" i="3"/>
  <c r="L32" i="3"/>
  <c r="I35" i="3"/>
  <c r="M35" i="3"/>
  <c r="L36" i="3"/>
  <c r="I39" i="3"/>
  <c r="M39" i="3"/>
  <c r="L40" i="3"/>
  <c r="I43" i="3"/>
  <c r="M43" i="3"/>
  <c r="L44" i="3"/>
  <c r="N11" i="3"/>
  <c r="M70" i="3" s="1"/>
  <c r="N19" i="3"/>
  <c r="M78" i="3" s="1"/>
  <c r="M30" i="3"/>
  <c r="I34" i="3"/>
  <c r="M38" i="3"/>
  <c r="I42" i="3"/>
  <c r="N13" i="3"/>
  <c r="J53" i="3" s="1"/>
  <c r="N17" i="3"/>
  <c r="N21" i="3"/>
  <c r="K80" i="3" s="1"/>
  <c r="N25" i="3"/>
  <c r="J65" i="3" s="1"/>
  <c r="I32" i="3"/>
  <c r="M32" i="3"/>
  <c r="I36" i="3"/>
  <c r="M36" i="3"/>
  <c r="I40" i="3"/>
  <c r="M40" i="3"/>
  <c r="I44" i="3"/>
  <c r="M44" i="3"/>
  <c r="O26" i="2"/>
  <c r="I33" i="2"/>
  <c r="H33" i="2"/>
  <c r="G33" i="2"/>
  <c r="I32" i="2"/>
  <c r="H32" i="2"/>
  <c r="G32" i="2"/>
  <c r="I31" i="2"/>
  <c r="H31" i="2"/>
  <c r="G31" i="2"/>
  <c r="I26" i="2"/>
  <c r="H26" i="2"/>
  <c r="G26" i="2"/>
  <c r="K24" i="2"/>
  <c r="K22" i="2"/>
  <c r="K23" i="2"/>
  <c r="I24" i="2"/>
  <c r="H24" i="2"/>
  <c r="I23" i="2"/>
  <c r="Q11" i="2" s="1"/>
  <c r="H23" i="2"/>
  <c r="P11" i="2" s="1"/>
  <c r="K17" i="2"/>
  <c r="J17" i="2"/>
  <c r="I17" i="2"/>
  <c r="I25" i="2" s="1"/>
  <c r="H17" i="2"/>
  <c r="H25" i="2" s="1"/>
  <c r="G17" i="2"/>
  <c r="G25" i="2" s="1"/>
  <c r="K16" i="2"/>
  <c r="J22" i="2" s="1"/>
  <c r="J16" i="2"/>
  <c r="I16" i="2"/>
  <c r="H16" i="2"/>
  <c r="G16" i="2"/>
  <c r="K15" i="2"/>
  <c r="J24" i="2" s="1"/>
  <c r="J15" i="2"/>
  <c r="I15" i="2"/>
  <c r="H15" i="2"/>
  <c r="G15" i="2"/>
  <c r="G24" i="2" s="1"/>
  <c r="O12" i="2" s="1"/>
  <c r="K14" i="2"/>
  <c r="J23" i="2" s="1"/>
  <c r="J14" i="2"/>
  <c r="I14" i="2"/>
  <c r="H14" i="2"/>
  <c r="G14" i="2"/>
  <c r="G23" i="2" s="1"/>
  <c r="O11" i="2" s="1"/>
  <c r="K13" i="2"/>
  <c r="J13" i="2"/>
  <c r="I13" i="2"/>
  <c r="I22" i="2" s="1"/>
  <c r="Q10" i="2" s="1"/>
  <c r="H13" i="2"/>
  <c r="H22" i="2" s="1"/>
  <c r="P10" i="2" s="1"/>
  <c r="G13" i="2"/>
  <c r="G22" i="2" s="1"/>
  <c r="O10" i="2" s="1"/>
  <c r="Q12" i="2"/>
  <c r="P12" i="2"/>
  <c r="K81" i="3" l="1"/>
  <c r="L81" i="3"/>
  <c r="M77" i="3"/>
  <c r="J58" i="3"/>
  <c r="K62" i="3"/>
  <c r="K58" i="3"/>
  <c r="M62" i="3"/>
  <c r="M58" i="3"/>
  <c r="M51" i="3"/>
  <c r="M64" i="3"/>
  <c r="M65" i="3"/>
  <c r="L58" i="3"/>
  <c r="L65" i="3"/>
  <c r="L62" i="3"/>
  <c r="J55" i="3"/>
  <c r="J62" i="3"/>
  <c r="J59" i="3"/>
  <c r="I61" i="3"/>
  <c r="I53" i="3"/>
  <c r="I60" i="3"/>
  <c r="I62" i="3"/>
  <c r="I58" i="3"/>
  <c r="I55" i="3"/>
  <c r="I56" i="3"/>
  <c r="I64" i="3"/>
  <c r="N26" i="3"/>
  <c r="U56" i="3" s="1"/>
  <c r="K79" i="3"/>
  <c r="J72" i="3"/>
  <c r="L70" i="3"/>
  <c r="J69" i="3"/>
  <c r="M61" i="3"/>
  <c r="M53" i="3"/>
  <c r="K57" i="3"/>
  <c r="J63" i="3"/>
  <c r="J51" i="3"/>
  <c r="M55" i="3"/>
  <c r="K54" i="3"/>
  <c r="J84" i="3"/>
  <c r="I84" i="3"/>
  <c r="K82" i="3"/>
  <c r="M80" i="3"/>
  <c r="J79" i="3"/>
  <c r="L77" i="3"/>
  <c r="I76" i="3"/>
  <c r="K74" i="3"/>
  <c r="M72" i="3"/>
  <c r="J71" i="3"/>
  <c r="L69" i="3"/>
  <c r="I83" i="3"/>
  <c r="M79" i="3"/>
  <c r="J78" i="3"/>
  <c r="L76" i="3"/>
  <c r="I75" i="3"/>
  <c r="K73" i="3"/>
  <c r="M71" i="3"/>
  <c r="J70" i="3"/>
  <c r="K84" i="3"/>
  <c r="M82" i="3"/>
  <c r="L79" i="3"/>
  <c r="I78" i="3"/>
  <c r="K76" i="3"/>
  <c r="M74" i="3"/>
  <c r="J73" i="3"/>
  <c r="L71" i="3"/>
  <c r="I70" i="3"/>
  <c r="K83" i="3"/>
  <c r="J76" i="3"/>
  <c r="L74" i="3"/>
  <c r="I73" i="3"/>
  <c r="L61" i="3"/>
  <c r="J80" i="3"/>
  <c r="K71" i="3"/>
  <c r="M69" i="3"/>
  <c r="K69" i="3"/>
  <c r="U46" i="3"/>
  <c r="M84" i="3"/>
  <c r="J83" i="3"/>
  <c r="I80" i="3"/>
  <c r="K78" i="3"/>
  <c r="M76" i="3"/>
  <c r="J75" i="3"/>
  <c r="L73" i="3"/>
  <c r="I72" i="3"/>
  <c r="K70" i="3"/>
  <c r="M83" i="3"/>
  <c r="J82" i="3"/>
  <c r="L80" i="3"/>
  <c r="I79" i="3"/>
  <c r="K77" i="3"/>
  <c r="M75" i="3"/>
  <c r="J74" i="3"/>
  <c r="L72" i="3"/>
  <c r="I71" i="3"/>
  <c r="L84" i="3"/>
  <c r="I82" i="3"/>
  <c r="L75" i="3"/>
  <c r="K72" i="3"/>
  <c r="I69" i="3"/>
  <c r="K75" i="3"/>
  <c r="M73" i="3"/>
  <c r="I51" i="3"/>
  <c r="I63" i="3"/>
  <c r="M63" i="3"/>
  <c r="I54" i="3"/>
  <c r="L63" i="3"/>
  <c r="M54" i="3"/>
  <c r="J52" i="3"/>
  <c r="M59" i="3"/>
  <c r="L51" i="3"/>
  <c r="I52" i="3"/>
  <c r="K63" i="3"/>
  <c r="K51" i="3"/>
  <c r="K64" i="3"/>
  <c r="L57" i="3"/>
  <c r="L59" i="3"/>
  <c r="L64" i="3"/>
  <c r="K65" i="3"/>
  <c r="T36" i="3"/>
  <c r="S36" i="3"/>
  <c r="S44" i="3" s="1"/>
  <c r="U36" i="3"/>
  <c r="I57" i="3"/>
  <c r="K61" i="3"/>
  <c r="K55" i="3"/>
  <c r="J61" i="3"/>
  <c r="L55" i="3"/>
  <c r="J57" i="3"/>
  <c r="U34" i="3"/>
  <c r="T34" i="3"/>
  <c r="S34" i="3"/>
  <c r="Q34" i="3"/>
  <c r="Q42" i="3" s="1"/>
  <c r="R34" i="3"/>
  <c r="L52" i="3"/>
  <c r="K52" i="3"/>
  <c r="U35" i="3"/>
  <c r="T35" i="3"/>
  <c r="S35" i="3"/>
  <c r="R35" i="3"/>
  <c r="R43" i="3" s="1"/>
  <c r="M57" i="3"/>
  <c r="L56" i="3"/>
  <c r="L54" i="3"/>
  <c r="J56" i="3"/>
  <c r="T37" i="3"/>
  <c r="T45" i="3" s="1"/>
  <c r="U37" i="3"/>
  <c r="J50" i="3"/>
  <c r="M50" i="3"/>
  <c r="L50" i="3"/>
  <c r="K50" i="3"/>
  <c r="L60" i="3"/>
  <c r="L53" i="3"/>
  <c r="I59" i="3"/>
  <c r="K53" i="3"/>
  <c r="K60" i="3"/>
  <c r="I65" i="3"/>
  <c r="M60" i="3"/>
  <c r="M56" i="3"/>
  <c r="J64" i="3"/>
  <c r="K59" i="3"/>
  <c r="I50" i="3"/>
  <c r="S12" i="2"/>
  <c r="O27" i="2" s="1"/>
  <c r="P18" i="2"/>
  <c r="Q18" i="2"/>
  <c r="O18" i="2"/>
  <c r="Q19" i="2"/>
  <c r="P19" i="2"/>
  <c r="O19" i="2"/>
  <c r="O17" i="2"/>
  <c r="P17" i="2"/>
  <c r="Q17" i="2"/>
  <c r="G25" i="1"/>
  <c r="I24" i="1"/>
  <c r="Q12" i="1" s="1"/>
  <c r="H23" i="1"/>
  <c r="P11" i="1" s="1"/>
  <c r="G22" i="1"/>
  <c r="O10" i="1" s="1"/>
  <c r="K17" i="1"/>
  <c r="J17" i="1"/>
  <c r="I25" i="1" s="1"/>
  <c r="I17" i="1"/>
  <c r="H17" i="1"/>
  <c r="H25" i="1" s="1"/>
  <c r="G17" i="1"/>
  <c r="K16" i="1"/>
  <c r="J22" i="1" s="1"/>
  <c r="J16" i="1"/>
  <c r="I16" i="1"/>
  <c r="H16" i="1"/>
  <c r="G16" i="1"/>
  <c r="K15" i="1"/>
  <c r="J24" i="1" s="1"/>
  <c r="J15" i="1"/>
  <c r="I15" i="1"/>
  <c r="H15" i="1"/>
  <c r="H24" i="1" s="1"/>
  <c r="P12" i="1" s="1"/>
  <c r="G15" i="1"/>
  <c r="G24" i="1" s="1"/>
  <c r="O12" i="1" s="1"/>
  <c r="K14" i="1"/>
  <c r="J23" i="1" s="1"/>
  <c r="J14" i="1"/>
  <c r="I14" i="1"/>
  <c r="I23" i="1" s="1"/>
  <c r="Q11" i="1" s="1"/>
  <c r="H14" i="1"/>
  <c r="G14" i="1"/>
  <c r="G23" i="1" s="1"/>
  <c r="O11" i="1" s="1"/>
  <c r="K13" i="1"/>
  <c r="J13" i="1"/>
  <c r="I13" i="1"/>
  <c r="I22" i="1" s="1"/>
  <c r="Q10" i="1" s="1"/>
  <c r="H13" i="1"/>
  <c r="H22" i="1" s="1"/>
  <c r="P10" i="1" s="1"/>
  <c r="G13" i="1"/>
  <c r="U58" i="3" l="1"/>
  <c r="S65" i="3"/>
  <c r="R62" i="3"/>
  <c r="U54" i="3"/>
  <c r="Q56" i="3"/>
  <c r="Q61" i="3"/>
  <c r="T59" i="3"/>
  <c r="T62" i="3"/>
  <c r="Q58" i="3"/>
  <c r="U64" i="3"/>
  <c r="S58" i="3"/>
  <c r="Q63" i="3"/>
  <c r="Q60" i="3"/>
  <c r="T58" i="3"/>
  <c r="R54" i="3"/>
  <c r="T60" i="3"/>
  <c r="R63" i="3"/>
  <c r="S59" i="3"/>
  <c r="U57" i="3"/>
  <c r="T61" i="3"/>
  <c r="T64" i="3"/>
  <c r="S51" i="3"/>
  <c r="Q64" i="3"/>
  <c r="Q55" i="3"/>
  <c r="Q62" i="3"/>
  <c r="Q53" i="3"/>
  <c r="R59" i="3"/>
  <c r="R55" i="3"/>
  <c r="T65" i="3"/>
  <c r="U65" i="3"/>
  <c r="U51" i="3"/>
  <c r="U62" i="3"/>
  <c r="S62" i="3"/>
  <c r="R65" i="3"/>
  <c r="Q54" i="3"/>
  <c r="R61" i="3"/>
  <c r="R64" i="3"/>
  <c r="U63" i="3"/>
  <c r="R50" i="3"/>
  <c r="T54" i="3"/>
  <c r="T57" i="3"/>
  <c r="S53" i="3"/>
  <c r="R53" i="3"/>
  <c r="R57" i="3"/>
  <c r="Q52" i="3"/>
  <c r="R60" i="3"/>
  <c r="T56" i="3"/>
  <c r="Q59" i="3"/>
  <c r="U53" i="3"/>
  <c r="U50" i="3"/>
  <c r="T51" i="3"/>
  <c r="T53" i="3"/>
  <c r="S57" i="3"/>
  <c r="S61" i="3"/>
  <c r="Q51" i="3"/>
  <c r="S50" i="3"/>
  <c r="Q50" i="3"/>
  <c r="R58" i="3"/>
  <c r="T63" i="3"/>
  <c r="U52" i="3"/>
  <c r="U60" i="3"/>
  <c r="T55" i="3"/>
  <c r="Q57" i="3"/>
  <c r="S54" i="3"/>
  <c r="T50" i="3"/>
  <c r="R52" i="3"/>
  <c r="S52" i="3"/>
  <c r="S60" i="3"/>
  <c r="U61" i="3"/>
  <c r="S55" i="3"/>
  <c r="U59" i="3"/>
  <c r="S56" i="3"/>
  <c r="S63" i="3"/>
  <c r="R51" i="3"/>
  <c r="T52" i="3"/>
  <c r="S64" i="3"/>
  <c r="R56" i="3"/>
  <c r="U55" i="3"/>
  <c r="Q65" i="3"/>
  <c r="M85" i="3"/>
  <c r="M93" i="3" s="1"/>
  <c r="M101" i="3" s="1"/>
  <c r="L85" i="3"/>
  <c r="I85" i="3"/>
  <c r="K85" i="3"/>
  <c r="J85" i="3"/>
  <c r="S69" i="3"/>
  <c r="U69" i="3"/>
  <c r="S71" i="3"/>
  <c r="Q77" i="3"/>
  <c r="T78" i="3"/>
  <c r="R80" i="3"/>
  <c r="Q73" i="3"/>
  <c r="T74" i="3"/>
  <c r="R76" i="3"/>
  <c r="U81" i="3"/>
  <c r="S83" i="3"/>
  <c r="Q70" i="3"/>
  <c r="T71" i="3"/>
  <c r="R73" i="3"/>
  <c r="U74" i="3"/>
  <c r="S76" i="3"/>
  <c r="Q78" i="3"/>
  <c r="T79" i="3"/>
  <c r="R81" i="3"/>
  <c r="U82" i="3"/>
  <c r="S84" i="3"/>
  <c r="R70" i="3"/>
  <c r="U71" i="3"/>
  <c r="S73" i="3"/>
  <c r="Q75" i="3"/>
  <c r="T76" i="3"/>
  <c r="R78" i="3"/>
  <c r="U79" i="3"/>
  <c r="S81" i="3"/>
  <c r="Q83" i="3"/>
  <c r="T69" i="3"/>
  <c r="R71" i="3"/>
  <c r="U72" i="3"/>
  <c r="S74" i="3"/>
  <c r="Q76" i="3"/>
  <c r="T77" i="3"/>
  <c r="R79" i="3"/>
  <c r="U80" i="3"/>
  <c r="S82" i="3"/>
  <c r="Q84" i="3"/>
  <c r="R84" i="3"/>
  <c r="R69" i="3"/>
  <c r="T70" i="3"/>
  <c r="R72" i="3"/>
  <c r="U77" i="3"/>
  <c r="S79" i="3"/>
  <c r="U73" i="3"/>
  <c r="S75" i="3"/>
  <c r="Q81" i="3"/>
  <c r="T82" i="3"/>
  <c r="Q69" i="3"/>
  <c r="U70" i="3"/>
  <c r="S72" i="3"/>
  <c r="Q74" i="3"/>
  <c r="T75" i="3"/>
  <c r="R77" i="3"/>
  <c r="U78" i="3"/>
  <c r="S80" i="3"/>
  <c r="Q82" i="3"/>
  <c r="T83" i="3"/>
  <c r="T84" i="3"/>
  <c r="Q71" i="3"/>
  <c r="T72" i="3"/>
  <c r="R74" i="3"/>
  <c r="U75" i="3"/>
  <c r="S77" i="3"/>
  <c r="Q79" i="3"/>
  <c r="T80" i="3"/>
  <c r="R82" i="3"/>
  <c r="U83" i="3"/>
  <c r="S70" i="3"/>
  <c r="Q72" i="3"/>
  <c r="T73" i="3"/>
  <c r="R75" i="3"/>
  <c r="U76" i="3"/>
  <c r="S78" i="3"/>
  <c r="Q80" i="3"/>
  <c r="T81" i="3"/>
  <c r="R83" i="3"/>
  <c r="U84" i="3"/>
  <c r="S38" i="3"/>
  <c r="S46" i="3" s="1"/>
  <c r="U44" i="3"/>
  <c r="I3" i="3"/>
  <c r="S43" i="3"/>
  <c r="R36" i="3"/>
  <c r="R44" i="3" s="1"/>
  <c r="Q37" i="3"/>
  <c r="Q45" i="3" s="1"/>
  <c r="T42" i="3"/>
  <c r="T44" i="3"/>
  <c r="S37" i="3"/>
  <c r="S45" i="3" s="1"/>
  <c r="R38" i="3"/>
  <c r="R46" i="3" s="1"/>
  <c r="U43" i="3"/>
  <c r="U45" i="3"/>
  <c r="T38" i="3"/>
  <c r="T46" i="3" s="1"/>
  <c r="S42" i="3"/>
  <c r="Q36" i="3"/>
  <c r="Q44" i="3" s="1"/>
  <c r="R37" i="3"/>
  <c r="R45" i="3" s="1"/>
  <c r="T43" i="3"/>
  <c r="R42" i="3"/>
  <c r="Q35" i="3"/>
  <c r="Q43" i="3" s="1"/>
  <c r="U42" i="3"/>
  <c r="Q38" i="3"/>
  <c r="Q46" i="3" s="1"/>
  <c r="O22" i="2"/>
  <c r="O23" i="2" s="1"/>
  <c r="H32" i="1"/>
  <c r="P19" i="1" s="1"/>
  <c r="G32" i="1"/>
  <c r="O19" i="1" s="1"/>
  <c r="I32" i="1"/>
  <c r="Q19" i="1" s="1"/>
  <c r="I31" i="1"/>
  <c r="Q18" i="1" s="1"/>
  <c r="H31" i="1"/>
  <c r="P18" i="1" s="1"/>
  <c r="G31" i="1"/>
  <c r="O18" i="1" s="1"/>
  <c r="S12" i="1"/>
  <c r="H30" i="1"/>
  <c r="P17" i="1" s="1"/>
  <c r="G30" i="1"/>
  <c r="O17" i="1" s="1"/>
  <c r="I30" i="1"/>
  <c r="Q17" i="1" s="1"/>
  <c r="C3" i="3" l="1"/>
  <c r="I4" i="3"/>
  <c r="K6" i="3"/>
  <c r="I6" i="3" s="1"/>
  <c r="R85" i="3"/>
  <c r="U85" i="3"/>
  <c r="L91" i="3"/>
  <c r="K91" i="3"/>
  <c r="K99" i="3" s="1"/>
  <c r="M91" i="3"/>
  <c r="S85" i="3"/>
  <c r="M89" i="3"/>
  <c r="I89" i="3"/>
  <c r="I97" i="3" s="1"/>
  <c r="L89" i="3"/>
  <c r="K89" i="3"/>
  <c r="J89" i="3"/>
  <c r="L92" i="3"/>
  <c r="L100" i="3" s="1"/>
  <c r="M92" i="3"/>
  <c r="Q85" i="3"/>
  <c r="T85" i="3"/>
  <c r="M90" i="3"/>
  <c r="L90" i="3"/>
  <c r="J90" i="3"/>
  <c r="J98" i="3" s="1"/>
  <c r="K90" i="3"/>
  <c r="S3" i="3"/>
  <c r="S19" i="1"/>
  <c r="S21" i="1" s="1"/>
  <c r="U90" i="3" l="1"/>
  <c r="T90" i="3"/>
  <c r="S90" i="3"/>
  <c r="Q90" i="3"/>
  <c r="R90" i="3"/>
  <c r="R98" i="3" s="1"/>
  <c r="R92" i="3"/>
  <c r="Q92" i="3"/>
  <c r="T92" i="3"/>
  <c r="T100" i="3" s="1"/>
  <c r="S92" i="3"/>
  <c r="U92" i="3"/>
  <c r="C4" i="3"/>
  <c r="I5" i="3"/>
  <c r="Q89" i="3"/>
  <c r="Q97" i="3" s="1"/>
  <c r="S89" i="3"/>
  <c r="S97" i="3" s="1"/>
  <c r="R89" i="3"/>
  <c r="R97" i="3" s="1"/>
  <c r="U89" i="3"/>
  <c r="T89" i="3"/>
  <c r="U91" i="3"/>
  <c r="S91" i="3"/>
  <c r="S99" i="3" s="1"/>
  <c r="T91" i="3"/>
  <c r="R91" i="3"/>
  <c r="Q91" i="3"/>
  <c r="Q99" i="3" s="1"/>
  <c r="Q93" i="3"/>
  <c r="Q101" i="3" s="1"/>
  <c r="T93" i="3"/>
  <c r="S93" i="3"/>
  <c r="R93" i="3"/>
  <c r="U93" i="3"/>
  <c r="U101" i="3" s="1"/>
  <c r="U97" i="3"/>
  <c r="I91" i="3"/>
  <c r="I99" i="3" s="1"/>
  <c r="K97" i="3"/>
  <c r="J92" i="3"/>
  <c r="J100" i="3" s="1"/>
  <c r="L98" i="3"/>
  <c r="I90" i="3"/>
  <c r="I98" i="3" s="1"/>
  <c r="J97" i="3"/>
  <c r="I93" i="3"/>
  <c r="I101" i="3" s="1"/>
  <c r="M97" i="3"/>
  <c r="L99" i="3"/>
  <c r="K92" i="3"/>
  <c r="K100" i="3" s="1"/>
  <c r="M98" i="3"/>
  <c r="J93" i="3"/>
  <c r="J101" i="3" s="1"/>
  <c r="M100" i="3"/>
  <c r="L93" i="3"/>
  <c r="L101" i="3" s="1"/>
  <c r="K98" i="3"/>
  <c r="J91" i="3"/>
  <c r="J99" i="3" s="1"/>
  <c r="L97" i="3"/>
  <c r="I92" i="3"/>
  <c r="I100" i="3" s="1"/>
  <c r="M99" i="3"/>
  <c r="K93" i="3"/>
  <c r="K101" i="3" s="1"/>
  <c r="Q98" i="3" l="1"/>
  <c r="S5" i="3"/>
  <c r="C5" i="3" s="1"/>
  <c r="R101" i="3"/>
  <c r="U98" i="3"/>
  <c r="T99" i="3"/>
  <c r="S100" i="3"/>
  <c r="Q100" i="3"/>
  <c r="T97" i="3"/>
  <c r="S101" i="3"/>
  <c r="U99" i="3"/>
  <c r="R100" i="3"/>
  <c r="T98" i="3"/>
  <c r="R99" i="3"/>
  <c r="S98" i="3"/>
  <c r="T101" i="3"/>
  <c r="U100" i="3"/>
  <c r="S6" i="3" l="1"/>
</calcChain>
</file>

<file path=xl/sharedStrings.xml><?xml version="1.0" encoding="utf-8"?>
<sst xmlns="http://schemas.openxmlformats.org/spreadsheetml/2006/main" count="327" uniqueCount="70">
  <si>
    <t>Rater2</t>
  </si>
  <si>
    <t>a</t>
  </si>
  <si>
    <t>b</t>
  </si>
  <si>
    <t>c</t>
  </si>
  <si>
    <t>Rater1</t>
  </si>
  <si>
    <t>Unit</t>
  </si>
  <si>
    <t xml:space="preserve">Rater2 </t>
  </si>
  <si>
    <t xml:space="preserve">Rater1 </t>
  </si>
  <si>
    <t>A</t>
  </si>
  <si>
    <t>B</t>
  </si>
  <si>
    <t>C</t>
  </si>
  <si>
    <t>Missing</t>
  </si>
  <si>
    <t>Total</t>
  </si>
  <si>
    <t>Quadratic Weights</t>
  </si>
  <si>
    <t>Kappa=</t>
  </si>
  <si>
    <t>Distribution of units by rater</t>
  </si>
  <si>
    <t>Proportion of units by rater</t>
  </si>
  <si>
    <t>Proportions adjusted for missing ratings</t>
  </si>
  <si>
    <t>Pi =</t>
  </si>
  <si>
    <t>SCOTT'S PI COEFFICIENT</t>
  </si>
  <si>
    <t>BP COEFFICIENT</t>
  </si>
  <si>
    <t>BP=</t>
  </si>
  <si>
    <t>Species</t>
  </si>
  <si>
    <t>L</t>
  </si>
  <si>
    <t>K</t>
  </si>
  <si>
    <t>W</t>
  </si>
  <si>
    <t>A_lycia</t>
  </si>
  <si>
    <t>A_milbe</t>
  </si>
  <si>
    <t>A_hegon</t>
  </si>
  <si>
    <t>A_oslar</t>
  </si>
  <si>
    <t>A_viali</t>
  </si>
  <si>
    <t>A_logan</t>
  </si>
  <si>
    <t>A_numit</t>
  </si>
  <si>
    <t>A_saraa</t>
  </si>
  <si>
    <t>A_sarat</t>
  </si>
  <si>
    <t>A_mormo</t>
  </si>
  <si>
    <t>A_celti</t>
  </si>
  <si>
    <t>A_clyto</t>
  </si>
  <si>
    <t>A_hiann</t>
  </si>
  <si>
    <t>B_phile</t>
  </si>
  <si>
    <t>B_alask</t>
  </si>
  <si>
    <t>B_taad</t>
  </si>
  <si>
    <t>Raters</t>
  </si>
  <si>
    <t>Average</t>
  </si>
  <si>
    <t>Subject</t>
  </si>
  <si>
    <t>a.lycia</t>
  </si>
  <si>
    <t>a.milbe</t>
  </si>
  <si>
    <t>a.hegon</t>
  </si>
  <si>
    <t>a.oslar</t>
  </si>
  <si>
    <t>a.viali</t>
  </si>
  <si>
    <t>a.logan</t>
  </si>
  <si>
    <t>a.numit</t>
  </si>
  <si>
    <t>a.saraa</t>
  </si>
  <si>
    <t>a.sarat</t>
  </si>
  <si>
    <t>a.mormo</t>
  </si>
  <si>
    <t>a.celti</t>
  </si>
  <si>
    <t>a.clyto</t>
  </si>
  <si>
    <t>a.hiann</t>
  </si>
  <si>
    <t>b.phile</t>
  </si>
  <si>
    <t>b.alask</t>
  </si>
  <si>
    <t>b.taad</t>
  </si>
  <si>
    <t>Percent Chance Agreement</t>
  </si>
  <si>
    <t>Brenann-Prediger:</t>
  </si>
  <si>
    <t>Fleiss:</t>
  </si>
  <si>
    <t>Agreement Coefficient</t>
  </si>
  <si>
    <t>(for Krippendorff's Alpha)</t>
  </si>
  <si>
    <t>Krippendorff:</t>
  </si>
  <si>
    <t>Conger's Kappa</t>
  </si>
  <si>
    <t>Gwet:</t>
  </si>
  <si>
    <t>Percent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</si>
</sst>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Border="1"/>
    <xf numFmtId="0" fontId="1" fillId="3" borderId="0" xfId="0" applyFont="1" applyFill="1" applyAlignme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/>
    <xf numFmtId="0" fontId="2" fillId="4" borderId="0" xfId="0" applyFont="1" applyFill="1"/>
    <xf numFmtId="0" fontId="0" fillId="4" borderId="0" xfId="0" applyFill="1"/>
    <xf numFmtId="0" fontId="1" fillId="4" borderId="0" xfId="0" applyFont="1" applyFill="1" applyAlignment="1">
      <alignment horizontal="right"/>
    </xf>
    <xf numFmtId="0" fontId="0" fillId="2" borderId="1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/>
    <xf numFmtId="0" fontId="0" fillId="4" borderId="0" xfId="0" applyFill="1" applyAlignment="1">
      <alignment horizontal="right"/>
    </xf>
    <xf numFmtId="164" fontId="2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164" fontId="0" fillId="4" borderId="0" xfId="0" applyNumberFormat="1" applyFill="1" applyBorder="1" applyAlignment="1">
      <alignment horizontal="center"/>
    </xf>
    <xf numFmtId="164" fontId="0" fillId="4" borderId="0" xfId="0" applyNumberFormat="1" applyFill="1"/>
    <xf numFmtId="0" fontId="3" fillId="6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0" fontId="6" fillId="7" borderId="0" xfId="0" applyFont="1" applyFill="1" applyAlignment="1">
      <alignment horizontal="center"/>
    </xf>
    <xf numFmtId="0" fontId="0" fillId="5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0" fillId="2" borderId="6" xfId="0" applyFill="1" applyBorder="1"/>
    <xf numFmtId="0" fontId="0" fillId="0" borderId="6" xfId="0" applyBorder="1"/>
    <xf numFmtId="0" fontId="7" fillId="2" borderId="6" xfId="0" applyFont="1" applyFill="1" applyBorder="1" applyAlignment="1"/>
    <xf numFmtId="0" fontId="7" fillId="2" borderId="6" xfId="0" applyFont="1" applyFill="1" applyBorder="1"/>
    <xf numFmtId="0" fontId="7" fillId="2" borderId="8" xfId="0" applyFont="1" applyFill="1" applyBorder="1"/>
    <xf numFmtId="0" fontId="0" fillId="4" borderId="3" xfId="0" applyFill="1" applyBorder="1"/>
    <xf numFmtId="0" fontId="3" fillId="4" borderId="0" xfId="0" applyFont="1" applyFill="1" applyBorder="1"/>
    <xf numFmtId="0" fontId="0" fillId="4" borderId="0" xfId="0" applyFill="1" applyBorder="1"/>
    <xf numFmtId="0" fontId="1" fillId="0" borderId="0" xfId="0" applyFont="1" applyBorder="1"/>
    <xf numFmtId="0" fontId="3" fillId="0" borderId="0" xfId="0" applyFont="1" applyFill="1" applyBorder="1"/>
    <xf numFmtId="0" fontId="0" fillId="4" borderId="10" xfId="0" applyFill="1" applyBorder="1"/>
    <xf numFmtId="0" fontId="3" fillId="4" borderId="11" xfId="0" applyFont="1" applyFill="1" applyBorder="1"/>
    <xf numFmtId="0" fontId="0" fillId="4" borderId="11" xfId="0" applyFill="1" applyBorder="1"/>
    <xf numFmtId="0" fontId="0" fillId="0" borderId="11" xfId="0" applyBorder="1"/>
    <xf numFmtId="0" fontId="3" fillId="0" borderId="11" xfId="0" applyFont="1" applyFill="1" applyBorder="1"/>
    <xf numFmtId="0" fontId="1" fillId="0" borderId="11" xfId="0" applyFont="1" applyBorder="1"/>
    <xf numFmtId="164" fontId="3" fillId="4" borderId="0" xfId="0" applyNumberFormat="1" applyFont="1" applyFill="1" applyBorder="1" applyAlignment="1">
      <alignment horizontal="center"/>
    </xf>
    <xf numFmtId="164" fontId="3" fillId="4" borderId="9" xfId="0" applyNumberFormat="1" applyFont="1" applyFill="1" applyBorder="1"/>
    <xf numFmtId="164" fontId="3" fillId="4" borderId="12" xfId="0" applyNumberFormat="1" applyFont="1" applyFill="1" applyBorder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0" fillId="6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6" fillId="8" borderId="0" xfId="0" applyFont="1" applyFill="1" applyAlignment="1">
      <alignment horizontal="center"/>
    </xf>
    <xf numFmtId="164" fontId="3" fillId="4" borderId="0" xfId="0" applyNumberFormat="1" applyFont="1" applyFill="1" applyBorder="1" applyAlignment="1">
      <alignment horizontal="left"/>
    </xf>
    <xf numFmtId="164" fontId="3" fillId="4" borderId="11" xfId="0" applyNumberFormat="1" applyFont="1" applyFill="1" applyBorder="1" applyAlignment="1">
      <alignment horizontal="left"/>
    </xf>
    <xf numFmtId="164" fontId="3" fillId="4" borderId="1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5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4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3.png"/><Relationship Id="rId5" Type="http://schemas.openxmlformats.org/officeDocument/2006/relationships/image" Target="../media/image5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4" Type="http://schemas.openxmlformats.org/officeDocument/2006/relationships/image" Target="../media/image4.png"/><Relationship Id="rId9" Type="http://schemas.openxmlformats.org/officeDocument/2006/relationships/image" Target="../media/image10.png"/><Relationship Id="rId14" Type="http://schemas.openxmlformats.org/officeDocument/2006/relationships/image" Target="../media/image16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28.png"/><Relationship Id="rId18" Type="http://schemas.openxmlformats.org/officeDocument/2006/relationships/image" Target="../media/image33.png"/><Relationship Id="rId26" Type="http://schemas.openxmlformats.org/officeDocument/2006/relationships/image" Target="../media/image41.png"/><Relationship Id="rId3" Type="http://schemas.openxmlformats.org/officeDocument/2006/relationships/image" Target="../media/image20.png"/><Relationship Id="rId21" Type="http://schemas.openxmlformats.org/officeDocument/2006/relationships/image" Target="../media/image36.png"/><Relationship Id="rId7" Type="http://schemas.openxmlformats.org/officeDocument/2006/relationships/image" Target="../media/image24.png"/><Relationship Id="rId12" Type="http://schemas.openxmlformats.org/officeDocument/2006/relationships/image" Target="../media/image27.png"/><Relationship Id="rId17" Type="http://schemas.openxmlformats.org/officeDocument/2006/relationships/image" Target="../media/image32.png"/><Relationship Id="rId25" Type="http://schemas.openxmlformats.org/officeDocument/2006/relationships/image" Target="../media/image40.png"/><Relationship Id="rId2" Type="http://schemas.openxmlformats.org/officeDocument/2006/relationships/image" Target="../media/image19.png"/><Relationship Id="rId16" Type="http://schemas.openxmlformats.org/officeDocument/2006/relationships/image" Target="../media/image31.png"/><Relationship Id="rId20" Type="http://schemas.openxmlformats.org/officeDocument/2006/relationships/image" Target="../media/image35.png"/><Relationship Id="rId1" Type="http://schemas.openxmlformats.org/officeDocument/2006/relationships/image" Target="../media/image18.png"/><Relationship Id="rId6" Type="http://schemas.openxmlformats.org/officeDocument/2006/relationships/image" Target="../media/image23.png"/><Relationship Id="rId11" Type="http://schemas.openxmlformats.org/officeDocument/2006/relationships/image" Target="../media/image12.png"/><Relationship Id="rId24" Type="http://schemas.openxmlformats.org/officeDocument/2006/relationships/image" Target="../media/image39.png"/><Relationship Id="rId5" Type="http://schemas.openxmlformats.org/officeDocument/2006/relationships/image" Target="../media/image22.png"/><Relationship Id="rId15" Type="http://schemas.openxmlformats.org/officeDocument/2006/relationships/image" Target="../media/image30.png"/><Relationship Id="rId23" Type="http://schemas.openxmlformats.org/officeDocument/2006/relationships/image" Target="../media/image38.png"/><Relationship Id="rId10" Type="http://schemas.openxmlformats.org/officeDocument/2006/relationships/image" Target="../media/image13.png"/><Relationship Id="rId19" Type="http://schemas.openxmlformats.org/officeDocument/2006/relationships/image" Target="../media/image34.png"/><Relationship Id="rId4" Type="http://schemas.openxmlformats.org/officeDocument/2006/relationships/image" Target="../media/image21.png"/><Relationship Id="rId9" Type="http://schemas.openxmlformats.org/officeDocument/2006/relationships/image" Target="../media/image26.png"/><Relationship Id="rId14" Type="http://schemas.openxmlformats.org/officeDocument/2006/relationships/image" Target="../media/image29.png"/><Relationship Id="rId22" Type="http://schemas.openxmlformats.org/officeDocument/2006/relationships/image" Target="../media/image37.png"/><Relationship Id="rId27" Type="http://schemas.openxmlformats.org/officeDocument/2006/relationships/image" Target="../media/image4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0</xdr:row>
      <xdr:rowOff>28575</xdr:rowOff>
    </xdr:from>
    <xdr:to>
      <xdr:col>9</xdr:col>
      <xdr:colOff>600075</xdr:colOff>
      <xdr:row>1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581025</xdr:colOff>
      <xdr:row>9</xdr:row>
      <xdr:rowOff>38100</xdr:rowOff>
    </xdr:from>
    <xdr:to>
      <xdr:col>9</xdr:col>
      <xdr:colOff>266700</xdr:colOff>
      <xdr:row>10</xdr:row>
      <xdr:rowOff>38100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75260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133350</xdr:colOff>
      <xdr:row>9</xdr:row>
      <xdr:rowOff>28575</xdr:rowOff>
    </xdr:from>
    <xdr:to>
      <xdr:col>10</xdr:col>
      <xdr:colOff>466725</xdr:colOff>
      <xdr:row>10</xdr:row>
      <xdr:rowOff>28575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743075"/>
          <a:ext cx="3333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95250</xdr:colOff>
      <xdr:row>16</xdr:row>
      <xdr:rowOff>19050</xdr:rowOff>
    </xdr:from>
    <xdr:to>
      <xdr:col>5</xdr:col>
      <xdr:colOff>400050</xdr:colOff>
      <xdr:row>17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06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285750</xdr:colOff>
      <xdr:row>18</xdr:row>
      <xdr:rowOff>38100</xdr:rowOff>
    </xdr:from>
    <xdr:to>
      <xdr:col>8</xdr:col>
      <xdr:colOff>581025</xdr:colOff>
      <xdr:row>19</xdr:row>
      <xdr:rowOff>38100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46710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85725</xdr:colOff>
      <xdr:row>18</xdr:row>
      <xdr:rowOff>19050</xdr:rowOff>
    </xdr:from>
    <xdr:to>
      <xdr:col>9</xdr:col>
      <xdr:colOff>419100</xdr:colOff>
      <xdr:row>19</xdr:row>
      <xdr:rowOff>19050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448050"/>
          <a:ext cx="3333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76200</xdr:colOff>
      <xdr:row>24</xdr:row>
      <xdr:rowOff>19050</xdr:rowOff>
    </xdr:from>
    <xdr:to>
      <xdr:col>5</xdr:col>
      <xdr:colOff>381000</xdr:colOff>
      <xdr:row>25</xdr:row>
      <xdr:rowOff>19050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59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390525</xdr:colOff>
      <xdr:row>26</xdr:row>
      <xdr:rowOff>38100</xdr:rowOff>
    </xdr:from>
    <xdr:to>
      <xdr:col>7</xdr:col>
      <xdr:colOff>304800</xdr:colOff>
      <xdr:row>27</xdr:row>
      <xdr:rowOff>38100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991100"/>
          <a:ext cx="5238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266700</xdr:colOff>
      <xdr:row>1</xdr:row>
      <xdr:rowOff>28575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857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504825</xdr:colOff>
      <xdr:row>7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3000"/>
          <a:ext cx="504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123825</xdr:colOff>
      <xdr:row>14</xdr:row>
      <xdr:rowOff>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476500"/>
          <a:ext cx="7334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219075</xdr:colOff>
      <xdr:row>17</xdr:row>
      <xdr:rowOff>171450</xdr:rowOff>
    </xdr:from>
    <xdr:to>
      <xdr:col>17</xdr:col>
      <xdr:colOff>571500</xdr:colOff>
      <xdr:row>19</xdr:row>
      <xdr:rowOff>28575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09950"/>
          <a:ext cx="3524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219075</xdr:colOff>
      <xdr:row>10</xdr:row>
      <xdr:rowOff>171450</xdr:rowOff>
    </xdr:from>
    <xdr:to>
      <xdr:col>17</xdr:col>
      <xdr:colOff>581025</xdr:colOff>
      <xdr:row>12</xdr:row>
      <xdr:rowOff>28575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361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0</xdr:row>
      <xdr:rowOff>28575</xdr:rowOff>
    </xdr:from>
    <xdr:to>
      <xdr:col>9</xdr:col>
      <xdr:colOff>600075</xdr:colOff>
      <xdr:row>1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81675" y="285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581025</xdr:colOff>
      <xdr:row>9</xdr:row>
      <xdr:rowOff>38100</xdr:rowOff>
    </xdr:from>
    <xdr:to>
      <xdr:col>9</xdr:col>
      <xdr:colOff>266700</xdr:colOff>
      <xdr:row>10</xdr:row>
      <xdr:rowOff>38100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75260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133350</xdr:colOff>
      <xdr:row>9</xdr:row>
      <xdr:rowOff>28575</xdr:rowOff>
    </xdr:from>
    <xdr:to>
      <xdr:col>10</xdr:col>
      <xdr:colOff>466725</xdr:colOff>
      <xdr:row>10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9350" y="1743075"/>
          <a:ext cx="3333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95250</xdr:colOff>
      <xdr:row>16</xdr:row>
      <xdr:rowOff>19050</xdr:rowOff>
    </xdr:from>
    <xdr:to>
      <xdr:col>5</xdr:col>
      <xdr:colOff>400050</xdr:colOff>
      <xdr:row>17</xdr:row>
      <xdr:rowOff>19050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3067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285750</xdr:colOff>
      <xdr:row>18</xdr:row>
      <xdr:rowOff>38100</xdr:rowOff>
    </xdr:from>
    <xdr:to>
      <xdr:col>8</xdr:col>
      <xdr:colOff>581025</xdr:colOff>
      <xdr:row>19</xdr:row>
      <xdr:rowOff>38100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467100"/>
          <a:ext cx="2952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85725</xdr:colOff>
      <xdr:row>18</xdr:row>
      <xdr:rowOff>19050</xdr:rowOff>
    </xdr:from>
    <xdr:to>
      <xdr:col>9</xdr:col>
      <xdr:colOff>419100</xdr:colOff>
      <xdr:row>19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448050"/>
          <a:ext cx="33337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76200</xdr:colOff>
      <xdr:row>24</xdr:row>
      <xdr:rowOff>19050</xdr:rowOff>
    </xdr:from>
    <xdr:to>
      <xdr:col>5</xdr:col>
      <xdr:colOff>381000</xdr:colOff>
      <xdr:row>25</xdr:row>
      <xdr:rowOff>19050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45910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266700</xdr:colOff>
      <xdr:row>1</xdr:row>
      <xdr:rowOff>28575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6450" y="28575"/>
          <a:ext cx="3238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504825</xdr:colOff>
      <xdr:row>7</xdr:row>
      <xdr:rowOff>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3000"/>
          <a:ext cx="5048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219075</xdr:colOff>
      <xdr:row>20</xdr:row>
      <xdr:rowOff>171450</xdr:rowOff>
    </xdr:from>
    <xdr:to>
      <xdr:col>13</xdr:col>
      <xdr:colOff>571500</xdr:colOff>
      <xdr:row>22</xdr:row>
      <xdr:rowOff>28575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3409950"/>
          <a:ext cx="3524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219075</xdr:colOff>
      <xdr:row>10</xdr:row>
      <xdr:rowOff>171450</xdr:rowOff>
    </xdr:from>
    <xdr:to>
      <xdr:col>17</xdr:col>
      <xdr:colOff>581025</xdr:colOff>
      <xdr:row>12</xdr:row>
      <xdr:rowOff>28575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2275" y="2076450"/>
          <a:ext cx="361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200025</xdr:colOff>
      <xdr:row>17</xdr:row>
      <xdr:rowOff>180975</xdr:rowOff>
    </xdr:from>
    <xdr:to>
      <xdr:col>10</xdr:col>
      <xdr:colOff>352425</xdr:colOff>
      <xdr:row>18</xdr:row>
      <xdr:rowOff>180975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419475"/>
          <a:ext cx="1524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228600</xdr:colOff>
      <xdr:row>25</xdr:row>
      <xdr:rowOff>0</xdr:rowOff>
    </xdr:from>
    <xdr:to>
      <xdr:col>5</xdr:col>
      <xdr:colOff>361950</xdr:colOff>
      <xdr:row>26</xdr:row>
      <xdr:rowOff>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4762500"/>
          <a:ext cx="1333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381000</xdr:colOff>
      <xdr:row>27</xdr:row>
      <xdr:rowOff>28575</xdr:rowOff>
    </xdr:from>
    <xdr:to>
      <xdr:col>7</xdr:col>
      <xdr:colOff>57150</xdr:colOff>
      <xdr:row>28</xdr:row>
      <xdr:rowOff>28575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5172075"/>
          <a:ext cx="2857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190500</xdr:colOff>
      <xdr:row>13</xdr:row>
      <xdr:rowOff>9525</xdr:rowOff>
    </xdr:from>
    <xdr:to>
      <xdr:col>15</xdr:col>
      <xdr:colOff>76200</xdr:colOff>
      <xdr:row>14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2486025"/>
          <a:ext cx="4953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200025</xdr:colOff>
      <xdr:row>25</xdr:row>
      <xdr:rowOff>0</xdr:rowOff>
    </xdr:from>
    <xdr:to>
      <xdr:col>13</xdr:col>
      <xdr:colOff>552450</xdr:colOff>
      <xdr:row>26</xdr:row>
      <xdr:rowOff>47625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4825" y="4762500"/>
          <a:ext cx="3524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161925</xdr:colOff>
      <xdr:row>8</xdr:row>
      <xdr:rowOff>0</xdr:rowOff>
    </xdr:from>
    <xdr:to>
      <xdr:col>13</xdr:col>
      <xdr:colOff>304800</xdr:colOff>
      <xdr:row>9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438150"/>
          <a:ext cx="1428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257175</xdr:colOff>
      <xdr:row>25</xdr:row>
      <xdr:rowOff>180975</xdr:rowOff>
    </xdr:from>
    <xdr:to>
      <xdr:col>10</xdr:col>
      <xdr:colOff>180975</xdr:colOff>
      <xdr:row>27</xdr:row>
      <xdr:rowOff>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3924300"/>
          <a:ext cx="438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285750</xdr:colOff>
      <xdr:row>7</xdr:row>
      <xdr:rowOff>19050</xdr:rowOff>
    </xdr:from>
    <xdr:to>
      <xdr:col>10</xdr:col>
      <xdr:colOff>209550</xdr:colOff>
      <xdr:row>8</xdr:row>
      <xdr:rowOff>47625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209550"/>
          <a:ext cx="4381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76200</xdr:colOff>
      <xdr:row>8</xdr:row>
      <xdr:rowOff>0</xdr:rowOff>
    </xdr:from>
    <xdr:to>
      <xdr:col>21</xdr:col>
      <xdr:colOff>495300</xdr:colOff>
      <xdr:row>9</xdr:row>
      <xdr:rowOff>38100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8100" y="819150"/>
          <a:ext cx="4191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190500</xdr:colOff>
      <xdr:row>6</xdr:row>
      <xdr:rowOff>161925</xdr:rowOff>
    </xdr:from>
    <xdr:to>
      <xdr:col>18</xdr:col>
      <xdr:colOff>95250</xdr:colOff>
      <xdr:row>8</xdr:row>
      <xdr:rowOff>19050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542925"/>
          <a:ext cx="5143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295275</xdr:colOff>
      <xdr:row>14</xdr:row>
      <xdr:rowOff>104775</xdr:rowOff>
    </xdr:from>
    <xdr:to>
      <xdr:col>18</xdr:col>
      <xdr:colOff>200025</xdr:colOff>
      <xdr:row>16</xdr:row>
      <xdr:rowOff>19050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2133600"/>
          <a:ext cx="51435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276225</xdr:colOff>
      <xdr:row>22</xdr:row>
      <xdr:rowOff>142875</xdr:rowOff>
    </xdr:from>
    <xdr:to>
      <xdr:col>18</xdr:col>
      <xdr:colOff>114300</xdr:colOff>
      <xdr:row>24</xdr:row>
      <xdr:rowOff>47625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3695700"/>
          <a:ext cx="4476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304800</xdr:colOff>
      <xdr:row>30</xdr:row>
      <xdr:rowOff>104775</xdr:rowOff>
    </xdr:from>
    <xdr:to>
      <xdr:col>18</xdr:col>
      <xdr:colOff>495300</xdr:colOff>
      <xdr:row>32</xdr:row>
      <xdr:rowOff>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58300" y="5334000"/>
          <a:ext cx="8001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390525</xdr:colOff>
      <xdr:row>38</xdr:row>
      <xdr:rowOff>95250</xdr:rowOff>
    </xdr:from>
    <xdr:to>
      <xdr:col>19</xdr:col>
      <xdr:colOff>523875</xdr:colOff>
      <xdr:row>40</xdr:row>
      <xdr:rowOff>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34425" y="6848475"/>
          <a:ext cx="19621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1</xdr:row>
      <xdr:rowOff>257175</xdr:rowOff>
    </xdr:from>
    <xdr:to>
      <xdr:col>7</xdr:col>
      <xdr:colOff>419100</xdr:colOff>
      <xdr:row>3</xdr:row>
      <xdr:rowOff>19050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257175"/>
          <a:ext cx="361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152400</xdr:colOff>
      <xdr:row>1</xdr:row>
      <xdr:rowOff>28575</xdr:rowOff>
    </xdr:from>
    <xdr:to>
      <xdr:col>18</xdr:col>
      <xdr:colOff>504825</xdr:colOff>
      <xdr:row>1</xdr:row>
      <xdr:rowOff>266700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5100" y="219075"/>
          <a:ext cx="3524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1</xdr:row>
      <xdr:rowOff>266700</xdr:rowOff>
    </xdr:from>
    <xdr:to>
      <xdr:col>1</xdr:col>
      <xdr:colOff>590550</xdr:colOff>
      <xdr:row>3</xdr:row>
      <xdr:rowOff>66675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57200"/>
          <a:ext cx="4191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142875</xdr:colOff>
      <xdr:row>3</xdr:row>
      <xdr:rowOff>180975</xdr:rowOff>
    </xdr:from>
    <xdr:to>
      <xdr:col>1</xdr:col>
      <xdr:colOff>561975</xdr:colOff>
      <xdr:row>5</xdr:row>
      <xdr:rowOff>76200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47725"/>
          <a:ext cx="4191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83</xdr:row>
      <xdr:rowOff>161925</xdr:rowOff>
    </xdr:from>
    <xdr:to>
      <xdr:col>7</xdr:col>
      <xdr:colOff>533400</xdr:colOff>
      <xdr:row>85</xdr:row>
      <xdr:rowOff>57150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16659225"/>
          <a:ext cx="4762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247650</xdr:colOff>
      <xdr:row>85</xdr:row>
      <xdr:rowOff>152400</xdr:rowOff>
    </xdr:from>
    <xdr:to>
      <xdr:col>10</xdr:col>
      <xdr:colOff>352425</xdr:colOff>
      <xdr:row>87</xdr:row>
      <xdr:rowOff>47625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7030700"/>
          <a:ext cx="619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485775</xdr:colOff>
      <xdr:row>65</xdr:row>
      <xdr:rowOff>161925</xdr:rowOff>
    </xdr:from>
    <xdr:to>
      <xdr:col>10</xdr:col>
      <xdr:colOff>114300</xdr:colOff>
      <xdr:row>67</xdr:row>
      <xdr:rowOff>57150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13230225"/>
          <a:ext cx="685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9525</xdr:colOff>
      <xdr:row>93</xdr:row>
      <xdr:rowOff>152400</xdr:rowOff>
    </xdr:from>
    <xdr:to>
      <xdr:col>10</xdr:col>
      <xdr:colOff>409575</xdr:colOff>
      <xdr:row>95</xdr:row>
      <xdr:rowOff>47625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8554700"/>
          <a:ext cx="9144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171450</xdr:colOff>
      <xdr:row>25</xdr:row>
      <xdr:rowOff>0</xdr:rowOff>
    </xdr:from>
    <xdr:to>
      <xdr:col>7</xdr:col>
      <xdr:colOff>438150</xdr:colOff>
      <xdr:row>26</xdr:row>
      <xdr:rowOff>47625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4791075"/>
          <a:ext cx="2667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542925</xdr:colOff>
      <xdr:row>65</xdr:row>
      <xdr:rowOff>142875</xdr:rowOff>
    </xdr:from>
    <xdr:to>
      <xdr:col>17</xdr:col>
      <xdr:colOff>581025</xdr:colOff>
      <xdr:row>67</xdr:row>
      <xdr:rowOff>38100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13211175"/>
          <a:ext cx="6477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0</xdr:colOff>
      <xdr:row>83</xdr:row>
      <xdr:rowOff>152400</xdr:rowOff>
    </xdr:from>
    <xdr:to>
      <xdr:col>15</xdr:col>
      <xdr:colOff>476250</xdr:colOff>
      <xdr:row>85</xdr:row>
      <xdr:rowOff>47625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6649700"/>
          <a:ext cx="4762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485775</xdr:colOff>
      <xdr:row>85</xdr:row>
      <xdr:rowOff>161925</xdr:rowOff>
    </xdr:from>
    <xdr:to>
      <xdr:col>17</xdr:col>
      <xdr:colOff>495300</xdr:colOff>
      <xdr:row>87</xdr:row>
      <xdr:rowOff>57150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29675" y="17040225"/>
          <a:ext cx="619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304800</xdr:colOff>
      <xdr:row>93</xdr:row>
      <xdr:rowOff>180975</xdr:rowOff>
    </xdr:from>
    <xdr:to>
      <xdr:col>18</xdr:col>
      <xdr:colOff>0</xdr:colOff>
      <xdr:row>95</xdr:row>
      <xdr:rowOff>76200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18583275"/>
          <a:ext cx="9144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66675</xdr:colOff>
      <xdr:row>4</xdr:row>
      <xdr:rowOff>180975</xdr:rowOff>
    </xdr:from>
    <xdr:to>
      <xdr:col>9</xdr:col>
      <xdr:colOff>485775</xdr:colOff>
      <xdr:row>6</xdr:row>
      <xdr:rowOff>76200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1038225"/>
          <a:ext cx="4191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66675</xdr:colOff>
      <xdr:row>46</xdr:row>
      <xdr:rowOff>142875</xdr:rowOff>
    </xdr:from>
    <xdr:to>
      <xdr:col>12</xdr:col>
      <xdr:colOff>285750</xdr:colOff>
      <xdr:row>48</xdr:row>
      <xdr:rowOff>9525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9305925"/>
          <a:ext cx="22383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542925</xdr:colOff>
      <xdr:row>46</xdr:row>
      <xdr:rowOff>142875</xdr:rowOff>
    </xdr:from>
    <xdr:to>
      <xdr:col>19</xdr:col>
      <xdr:colOff>304800</xdr:colOff>
      <xdr:row>48</xdr:row>
      <xdr:rowOff>9525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86825" y="9305925"/>
          <a:ext cx="22002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38100</xdr:colOff>
      <xdr:row>4</xdr:row>
      <xdr:rowOff>152400</xdr:rowOff>
    </xdr:from>
    <xdr:to>
      <xdr:col>7</xdr:col>
      <xdr:colOff>457200</xdr:colOff>
      <xdr:row>6</xdr:row>
      <xdr:rowOff>47625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1009650"/>
          <a:ext cx="4191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</xdr:colOff>
      <xdr:row>2</xdr:row>
      <xdr:rowOff>142875</xdr:rowOff>
    </xdr:from>
    <xdr:to>
      <xdr:col>7</xdr:col>
      <xdr:colOff>419100</xdr:colOff>
      <xdr:row>4</xdr:row>
      <xdr:rowOff>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4350" y="619125"/>
          <a:ext cx="361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47625</xdr:colOff>
      <xdr:row>3</xdr:row>
      <xdr:rowOff>133350</xdr:rowOff>
    </xdr:from>
    <xdr:to>
      <xdr:col>7</xdr:col>
      <xdr:colOff>409575</xdr:colOff>
      <xdr:row>4</xdr:row>
      <xdr:rowOff>180975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00100"/>
          <a:ext cx="361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161925</xdr:colOff>
      <xdr:row>2</xdr:row>
      <xdr:rowOff>171450</xdr:rowOff>
    </xdr:from>
    <xdr:to>
      <xdr:col>1</xdr:col>
      <xdr:colOff>571500</xdr:colOff>
      <xdr:row>4</xdr:row>
      <xdr:rowOff>66675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647700"/>
          <a:ext cx="4095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152400</xdr:colOff>
      <xdr:row>4</xdr:row>
      <xdr:rowOff>171450</xdr:rowOff>
    </xdr:from>
    <xdr:to>
      <xdr:col>1</xdr:col>
      <xdr:colOff>542925</xdr:colOff>
      <xdr:row>6</xdr:row>
      <xdr:rowOff>28575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028700"/>
          <a:ext cx="3905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47625</xdr:colOff>
      <xdr:row>5</xdr:row>
      <xdr:rowOff>133350</xdr:rowOff>
    </xdr:from>
    <xdr:to>
      <xdr:col>7</xdr:col>
      <xdr:colOff>409575</xdr:colOff>
      <xdr:row>6</xdr:row>
      <xdr:rowOff>180975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4825" y="800100"/>
          <a:ext cx="361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133350</xdr:colOff>
      <xdr:row>5</xdr:row>
      <xdr:rowOff>180975</xdr:rowOff>
    </xdr:from>
    <xdr:to>
      <xdr:col>1</xdr:col>
      <xdr:colOff>561975</xdr:colOff>
      <xdr:row>7</xdr:row>
      <xdr:rowOff>76200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1228725"/>
          <a:ext cx="4286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419100</xdr:colOff>
      <xdr:row>103</xdr:row>
      <xdr:rowOff>47625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0002500"/>
          <a:ext cx="102870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295275</xdr:colOff>
      <xdr:row>1</xdr:row>
      <xdr:rowOff>28575</xdr:rowOff>
    </xdr:from>
    <xdr:to>
      <xdr:col>10</xdr:col>
      <xdr:colOff>142875</xdr:colOff>
      <xdr:row>1</xdr:row>
      <xdr:rowOff>266700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219075"/>
          <a:ext cx="3619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2"/>
  <sheetViews>
    <sheetView workbookViewId="0">
      <selection activeCell="S21" sqref="S21"/>
    </sheetView>
  </sheetViews>
  <sheetFormatPr defaultRowHeight="15" x14ac:dyDescent="0.25"/>
  <cols>
    <col min="1" max="3" width="9.140625" style="1"/>
    <col min="7" max="11" width="9.140625" style="1"/>
  </cols>
  <sheetData>
    <row r="1" spans="1:19" x14ac:dyDescent="0.25">
      <c r="A1" s="1" t="s">
        <v>5</v>
      </c>
      <c r="B1" s="1" t="s">
        <v>4</v>
      </c>
      <c r="C1" s="1" t="s">
        <v>0</v>
      </c>
      <c r="F1" s="89" t="s">
        <v>15</v>
      </c>
      <c r="G1" s="89"/>
      <c r="H1" s="89"/>
      <c r="I1" s="89"/>
      <c r="J1" s="89"/>
      <c r="K1" s="89"/>
      <c r="N1" s="16"/>
      <c r="O1" s="20" t="s">
        <v>13</v>
      </c>
      <c r="P1" s="17"/>
      <c r="Q1" s="17"/>
    </row>
    <row r="2" spans="1:19" x14ac:dyDescent="0.25">
      <c r="A2" s="1">
        <v>1</v>
      </c>
      <c r="B2" s="1" t="s">
        <v>1</v>
      </c>
      <c r="E2" s="1"/>
      <c r="F2" s="2" t="s">
        <v>6</v>
      </c>
      <c r="N2" s="4"/>
      <c r="O2" s="4" t="s">
        <v>8</v>
      </c>
      <c r="P2" s="4" t="s">
        <v>9</v>
      </c>
      <c r="Q2" s="4" t="s">
        <v>10</v>
      </c>
    </row>
    <row r="3" spans="1:19" x14ac:dyDescent="0.25">
      <c r="A3" s="1">
        <v>2</v>
      </c>
      <c r="B3" s="1" t="s">
        <v>2</v>
      </c>
      <c r="C3" s="1" t="s">
        <v>3</v>
      </c>
      <c r="E3" s="1" t="s">
        <v>7</v>
      </c>
      <c r="F3" s="3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N3" s="4" t="s">
        <v>8</v>
      </c>
      <c r="O3" s="4">
        <v>1</v>
      </c>
      <c r="P3" s="4">
        <v>0.75</v>
      </c>
      <c r="Q3" s="4">
        <v>0</v>
      </c>
    </row>
    <row r="4" spans="1:19" x14ac:dyDescent="0.25">
      <c r="A4" s="1">
        <v>3</v>
      </c>
      <c r="B4" s="1" t="s">
        <v>3</v>
      </c>
      <c r="C4" s="1" t="s">
        <v>3</v>
      </c>
      <c r="E4" s="1"/>
      <c r="F4" s="3" t="s">
        <v>8</v>
      </c>
      <c r="G4" s="4">
        <v>1</v>
      </c>
      <c r="H4" s="4">
        <v>1</v>
      </c>
      <c r="I4" s="4">
        <v>0</v>
      </c>
      <c r="J4" s="4">
        <v>1</v>
      </c>
      <c r="K4" s="4">
        <v>3</v>
      </c>
      <c r="N4" s="4" t="s">
        <v>9</v>
      </c>
      <c r="O4" s="4">
        <v>0.75</v>
      </c>
      <c r="P4" s="4">
        <v>1</v>
      </c>
      <c r="Q4" s="4">
        <v>0.75</v>
      </c>
    </row>
    <row r="5" spans="1:19" x14ac:dyDescent="0.25">
      <c r="A5" s="1">
        <v>4</v>
      </c>
      <c r="B5" s="1" t="s">
        <v>3</v>
      </c>
      <c r="C5" s="1" t="s">
        <v>3</v>
      </c>
      <c r="E5" s="1"/>
      <c r="F5" s="3" t="s">
        <v>9</v>
      </c>
      <c r="G5" s="4">
        <v>0</v>
      </c>
      <c r="H5" s="4">
        <v>3</v>
      </c>
      <c r="I5" s="4">
        <v>1</v>
      </c>
      <c r="J5" s="4">
        <v>1</v>
      </c>
      <c r="K5" s="4">
        <v>5</v>
      </c>
      <c r="N5" s="4" t="s">
        <v>10</v>
      </c>
      <c r="O5" s="4">
        <v>0</v>
      </c>
      <c r="P5" s="4">
        <v>0.75</v>
      </c>
      <c r="Q5" s="4">
        <v>1</v>
      </c>
    </row>
    <row r="6" spans="1:19" x14ac:dyDescent="0.25">
      <c r="A6" s="1">
        <v>5</v>
      </c>
      <c r="B6" s="1" t="s">
        <v>2</v>
      </c>
      <c r="C6" s="1" t="s">
        <v>2</v>
      </c>
      <c r="E6" s="1"/>
      <c r="F6" s="3" t="s">
        <v>10</v>
      </c>
      <c r="G6" s="4">
        <v>0</v>
      </c>
      <c r="H6" s="4">
        <v>0</v>
      </c>
      <c r="I6" s="4">
        <v>2</v>
      </c>
      <c r="J6" s="4">
        <v>0</v>
      </c>
      <c r="K6" s="4">
        <v>2</v>
      </c>
    </row>
    <row r="7" spans="1:19" x14ac:dyDescent="0.25">
      <c r="A7" s="1">
        <v>6</v>
      </c>
      <c r="B7" s="1" t="s">
        <v>2</v>
      </c>
      <c r="E7" s="1"/>
      <c r="F7" s="3" t="s">
        <v>11</v>
      </c>
      <c r="G7" s="4">
        <v>0</v>
      </c>
      <c r="H7" s="4">
        <v>0</v>
      </c>
      <c r="I7" s="4">
        <v>1</v>
      </c>
      <c r="J7" s="4">
        <v>0</v>
      </c>
      <c r="K7" s="4">
        <v>1</v>
      </c>
      <c r="N7" s="16"/>
      <c r="O7" s="16"/>
      <c r="P7" s="16"/>
      <c r="Q7" s="16"/>
    </row>
    <row r="8" spans="1:19" x14ac:dyDescent="0.25">
      <c r="A8" s="1">
        <v>7</v>
      </c>
      <c r="B8" s="1" t="s">
        <v>1</v>
      </c>
      <c r="C8" s="1" t="s">
        <v>1</v>
      </c>
      <c r="E8" s="1"/>
      <c r="F8" s="3" t="s">
        <v>12</v>
      </c>
      <c r="G8" s="4">
        <v>1</v>
      </c>
      <c r="H8" s="4">
        <v>4</v>
      </c>
      <c r="I8" s="4">
        <v>4</v>
      </c>
      <c r="J8" s="4">
        <v>2</v>
      </c>
      <c r="K8" s="4">
        <v>11</v>
      </c>
      <c r="M8" s="1"/>
      <c r="N8" s="2" t="s">
        <v>6</v>
      </c>
      <c r="O8" s="1"/>
      <c r="P8" s="1"/>
      <c r="Q8" s="1"/>
      <c r="R8" s="1"/>
      <c r="S8" s="11"/>
    </row>
    <row r="9" spans="1:19" x14ac:dyDescent="0.25">
      <c r="A9" s="1">
        <v>8</v>
      </c>
      <c r="B9" s="1" t="s">
        <v>1</v>
      </c>
      <c r="C9" s="1" t="s">
        <v>2</v>
      </c>
      <c r="M9" s="1" t="s">
        <v>7</v>
      </c>
      <c r="N9" s="3"/>
      <c r="O9" s="4" t="s">
        <v>8</v>
      </c>
      <c r="P9" s="4" t="s">
        <v>9</v>
      </c>
      <c r="Q9" s="4" t="s">
        <v>10</v>
      </c>
      <c r="R9" s="1"/>
      <c r="S9" s="11"/>
    </row>
    <row r="10" spans="1:19" x14ac:dyDescent="0.25">
      <c r="A10" s="1">
        <v>9</v>
      </c>
      <c r="B10" s="1" t="s">
        <v>2</v>
      </c>
      <c r="C10" s="1" t="s">
        <v>2</v>
      </c>
      <c r="F10" s="89" t="s">
        <v>16</v>
      </c>
      <c r="G10" s="89"/>
      <c r="H10" s="89"/>
      <c r="I10" s="89"/>
      <c r="J10" s="89"/>
      <c r="K10" s="15"/>
      <c r="M10" s="1"/>
      <c r="N10" s="3" t="s">
        <v>8</v>
      </c>
      <c r="O10" s="4">
        <f t="shared" ref="O10:Q12" si="0">G22*O3</f>
        <v>0.125</v>
      </c>
      <c r="P10" s="4">
        <f t="shared" si="0"/>
        <v>9.375E-2</v>
      </c>
      <c r="Q10" s="4">
        <f t="shared" si="0"/>
        <v>0</v>
      </c>
      <c r="R10" s="1"/>
      <c r="S10" s="11"/>
    </row>
    <row r="11" spans="1:19" x14ac:dyDescent="0.25">
      <c r="A11" s="1">
        <v>10</v>
      </c>
      <c r="B11" s="1" t="s">
        <v>2</v>
      </c>
      <c r="C11" s="1" t="s">
        <v>2</v>
      </c>
      <c r="E11" s="1"/>
      <c r="F11" s="2" t="s">
        <v>6</v>
      </c>
      <c r="M11" s="1"/>
      <c r="N11" s="3" t="s">
        <v>9</v>
      </c>
      <c r="O11" s="4">
        <f t="shared" si="0"/>
        <v>0</v>
      </c>
      <c r="P11" s="4">
        <f t="shared" si="0"/>
        <v>0.37499999999999994</v>
      </c>
      <c r="Q11" s="4">
        <f t="shared" si="0"/>
        <v>9.375E-2</v>
      </c>
      <c r="R11" s="1"/>
      <c r="S11" s="11"/>
    </row>
    <row r="12" spans="1:19" x14ac:dyDescent="0.25">
      <c r="A12" s="1">
        <v>11</v>
      </c>
      <c r="C12" s="1" t="s">
        <v>3</v>
      </c>
      <c r="E12" s="1" t="s">
        <v>7</v>
      </c>
      <c r="F12" s="3"/>
      <c r="G12" s="4" t="s">
        <v>8</v>
      </c>
      <c r="H12" s="4" t="s">
        <v>9</v>
      </c>
      <c r="I12" s="4" t="s">
        <v>10</v>
      </c>
      <c r="J12" s="4" t="s">
        <v>11</v>
      </c>
      <c r="K12" s="4" t="s">
        <v>12</v>
      </c>
      <c r="M12" s="1"/>
      <c r="N12" s="8" t="s">
        <v>10</v>
      </c>
      <c r="O12" s="9">
        <f t="shared" si="0"/>
        <v>0</v>
      </c>
      <c r="P12" s="9">
        <f t="shared" si="0"/>
        <v>0</v>
      </c>
      <c r="Q12" s="4">
        <f t="shared" si="0"/>
        <v>0.25</v>
      </c>
      <c r="R12" s="22"/>
      <c r="S12" s="29">
        <f>SUM(O10:Q12)</f>
        <v>0.9375</v>
      </c>
    </row>
    <row r="13" spans="1:19" x14ac:dyDescent="0.25">
      <c r="E13" s="1"/>
      <c r="F13" s="3" t="s">
        <v>8</v>
      </c>
      <c r="G13" s="4">
        <f t="shared" ref="G13:K17" si="1">G4/$K$8</f>
        <v>9.0909090909090912E-2</v>
      </c>
      <c r="H13" s="4">
        <f t="shared" si="1"/>
        <v>9.0909090909090912E-2</v>
      </c>
      <c r="I13" s="4">
        <f t="shared" si="1"/>
        <v>0</v>
      </c>
      <c r="J13" s="4">
        <f t="shared" si="1"/>
        <v>9.0909090909090912E-2</v>
      </c>
      <c r="K13" s="4">
        <f t="shared" si="1"/>
        <v>0.27272727272727271</v>
      </c>
      <c r="M13" s="1"/>
      <c r="N13" s="12"/>
      <c r="O13" s="13"/>
      <c r="P13" s="13"/>
      <c r="Q13" s="13"/>
      <c r="R13" s="6"/>
      <c r="S13" s="14"/>
    </row>
    <row r="14" spans="1:19" x14ac:dyDescent="0.25">
      <c r="E14" s="1"/>
      <c r="F14" s="3" t="s">
        <v>9</v>
      </c>
      <c r="G14" s="4">
        <f t="shared" si="1"/>
        <v>0</v>
      </c>
      <c r="H14" s="4">
        <f t="shared" si="1"/>
        <v>0.27272727272727271</v>
      </c>
      <c r="I14" s="4">
        <f t="shared" si="1"/>
        <v>9.0909090909090912E-2</v>
      </c>
      <c r="J14" s="4">
        <f t="shared" si="1"/>
        <v>9.0909090909090912E-2</v>
      </c>
      <c r="K14" s="4">
        <f t="shared" si="1"/>
        <v>0.45454545454545453</v>
      </c>
      <c r="M14" s="21"/>
      <c r="N14" s="16"/>
      <c r="O14" s="16"/>
      <c r="P14" s="16"/>
      <c r="Q14" s="16"/>
    </row>
    <row r="15" spans="1:19" x14ac:dyDescent="0.25">
      <c r="F15" s="3" t="s">
        <v>10</v>
      </c>
      <c r="G15" s="4">
        <f t="shared" si="1"/>
        <v>0</v>
      </c>
      <c r="H15" s="4">
        <f t="shared" si="1"/>
        <v>0</v>
      </c>
      <c r="I15" s="4">
        <f t="shared" si="1"/>
        <v>0.18181818181818182</v>
      </c>
      <c r="J15" s="4">
        <f t="shared" si="1"/>
        <v>0</v>
      </c>
      <c r="K15" s="4">
        <f t="shared" si="1"/>
        <v>0.18181818181818182</v>
      </c>
      <c r="M15" s="1"/>
      <c r="N15" s="2" t="s">
        <v>6</v>
      </c>
      <c r="O15" s="1"/>
      <c r="P15" s="1"/>
      <c r="Q15" s="1"/>
    </row>
    <row r="16" spans="1:19" x14ac:dyDescent="0.25">
      <c r="E16" s="1"/>
      <c r="F16" s="3" t="s">
        <v>11</v>
      </c>
      <c r="G16" s="4">
        <f t="shared" si="1"/>
        <v>0</v>
      </c>
      <c r="H16" s="4">
        <f t="shared" si="1"/>
        <v>0</v>
      </c>
      <c r="I16" s="4">
        <f t="shared" si="1"/>
        <v>9.0909090909090912E-2</v>
      </c>
      <c r="J16" s="4">
        <f t="shared" si="1"/>
        <v>0</v>
      </c>
      <c r="K16" s="4">
        <f t="shared" si="1"/>
        <v>9.0909090909090912E-2</v>
      </c>
      <c r="M16" s="1" t="s">
        <v>7</v>
      </c>
      <c r="N16" s="3"/>
      <c r="O16" s="4" t="s">
        <v>8</v>
      </c>
      <c r="P16" s="4" t="s">
        <v>9</v>
      </c>
      <c r="Q16" s="4" t="s">
        <v>10</v>
      </c>
    </row>
    <row r="17" spans="5:21" customFormat="1" x14ac:dyDescent="0.25">
      <c r="E17" s="1"/>
      <c r="F17" s="18"/>
      <c r="G17" s="4">
        <f t="shared" si="1"/>
        <v>9.0909090909090912E-2</v>
      </c>
      <c r="H17" s="4">
        <f t="shared" si="1"/>
        <v>0.36363636363636365</v>
      </c>
      <c r="I17" s="4">
        <f t="shared" si="1"/>
        <v>0.36363636363636365</v>
      </c>
      <c r="J17" s="4">
        <f t="shared" si="1"/>
        <v>0.18181818181818182</v>
      </c>
      <c r="K17" s="4">
        <f t="shared" si="1"/>
        <v>1</v>
      </c>
      <c r="M17" s="1"/>
      <c r="N17" s="3" t="s">
        <v>8</v>
      </c>
      <c r="O17" s="4">
        <f t="shared" ref="O17:Q19" si="2">O3*G30</f>
        <v>3.3333333333333333E-2</v>
      </c>
      <c r="P17" s="4">
        <f t="shared" si="2"/>
        <v>0.1</v>
      </c>
      <c r="Q17" s="4">
        <f t="shared" si="2"/>
        <v>0</v>
      </c>
      <c r="T17" s="6"/>
      <c r="U17" s="6"/>
    </row>
    <row r="18" spans="5:21" customFormat="1" x14ac:dyDescent="0.25">
      <c r="G18" s="1"/>
      <c r="H18" s="1"/>
      <c r="I18" s="1"/>
      <c r="J18" s="1"/>
      <c r="K18" s="1"/>
      <c r="M18" s="1"/>
      <c r="N18" s="3" t="s">
        <v>9</v>
      </c>
      <c r="O18" s="4">
        <f t="shared" si="2"/>
        <v>4.1666666666666671E-2</v>
      </c>
      <c r="P18" s="4">
        <f t="shared" si="2"/>
        <v>0.22222222222222224</v>
      </c>
      <c r="Q18" s="4">
        <f t="shared" si="2"/>
        <v>0.16666666666666669</v>
      </c>
      <c r="T18" s="6"/>
      <c r="U18" s="6"/>
    </row>
    <row r="19" spans="5:21" customFormat="1" x14ac:dyDescent="0.25">
      <c r="E19" s="89" t="s">
        <v>17</v>
      </c>
      <c r="F19" s="89"/>
      <c r="G19" s="89"/>
      <c r="H19" s="89"/>
      <c r="I19" s="89"/>
      <c r="J19" s="15"/>
      <c r="K19" s="1"/>
      <c r="M19" s="1"/>
      <c r="N19" s="3" t="s">
        <v>10</v>
      </c>
      <c r="O19" s="4">
        <f t="shared" si="2"/>
        <v>0</v>
      </c>
      <c r="P19" s="4">
        <f t="shared" si="2"/>
        <v>6.666666666666668E-2</v>
      </c>
      <c r="Q19" s="4">
        <f t="shared" si="2"/>
        <v>8.8888888888888906E-2</v>
      </c>
      <c r="R19" s="23"/>
      <c r="S19" s="30">
        <f>SUM(O17:Q19)</f>
        <v>0.71944444444444444</v>
      </c>
      <c r="T19" s="6"/>
      <c r="U19" s="6"/>
    </row>
    <row r="20" spans="5:21" customFormat="1" x14ac:dyDescent="0.25">
      <c r="E20" s="1"/>
      <c r="F20" s="2" t="s">
        <v>6</v>
      </c>
      <c r="G20" s="1"/>
      <c r="H20" s="1"/>
      <c r="I20" s="1"/>
      <c r="J20" s="1"/>
      <c r="K20" s="1"/>
      <c r="S20" s="6"/>
      <c r="T20" s="6"/>
      <c r="U20" s="6"/>
    </row>
    <row r="21" spans="5:21" customFormat="1" x14ac:dyDescent="0.25">
      <c r="E21" s="1" t="s">
        <v>7</v>
      </c>
      <c r="F21" s="3"/>
      <c r="G21" s="4" t="s">
        <v>8</v>
      </c>
      <c r="H21" s="4" t="s">
        <v>9</v>
      </c>
      <c r="I21" s="4" t="s">
        <v>10</v>
      </c>
      <c r="J21" s="5"/>
      <c r="K21" s="7"/>
      <c r="R21" s="24" t="s">
        <v>14</v>
      </c>
      <c r="S21" s="31">
        <f>(S12-S19)/(1-S19)</f>
        <v>0.77722772277227725</v>
      </c>
      <c r="T21" s="6"/>
      <c r="U21" s="6"/>
    </row>
    <row r="22" spans="5:21" customFormat="1" x14ac:dyDescent="0.25">
      <c r="E22" s="1"/>
      <c r="F22" s="3" t="s">
        <v>8</v>
      </c>
      <c r="G22" s="4">
        <f t="shared" ref="G22:I24" si="3">G13/(1-($J$8+$K$7)/$K$8)</f>
        <v>0.125</v>
      </c>
      <c r="H22" s="4">
        <f t="shared" si="3"/>
        <v>0.125</v>
      </c>
      <c r="I22" s="4">
        <f t="shared" si="3"/>
        <v>0</v>
      </c>
      <c r="J22" s="5">
        <f>K13/(1-$K$16)</f>
        <v>0.3</v>
      </c>
      <c r="K22" s="7"/>
      <c r="S22" s="14"/>
      <c r="T22" s="14"/>
      <c r="U22" s="14"/>
    </row>
    <row r="23" spans="5:21" customFormat="1" x14ac:dyDescent="0.25">
      <c r="E23" s="1"/>
      <c r="F23" s="3" t="s">
        <v>9</v>
      </c>
      <c r="G23" s="4">
        <f t="shared" si="3"/>
        <v>0</v>
      </c>
      <c r="H23" s="4">
        <f t="shared" si="3"/>
        <v>0.37499999999999994</v>
      </c>
      <c r="I23" s="4">
        <f t="shared" si="3"/>
        <v>0.125</v>
      </c>
      <c r="J23" s="5">
        <f>K14/(1-$K$16)</f>
        <v>0.5</v>
      </c>
      <c r="K23" s="7"/>
    </row>
    <row r="24" spans="5:21" customFormat="1" x14ac:dyDescent="0.25">
      <c r="E24" s="1"/>
      <c r="F24" s="3" t="s">
        <v>10</v>
      </c>
      <c r="G24" s="4">
        <f t="shared" si="3"/>
        <v>0</v>
      </c>
      <c r="H24" s="4">
        <f t="shared" si="3"/>
        <v>0</v>
      </c>
      <c r="I24" s="4">
        <f t="shared" si="3"/>
        <v>0.25</v>
      </c>
      <c r="J24" s="5">
        <f>K15/(1-$K$16)</f>
        <v>0.2</v>
      </c>
      <c r="K24" s="7"/>
    </row>
    <row r="25" spans="5:21" customFormat="1" x14ac:dyDescent="0.25">
      <c r="E25" s="1"/>
      <c r="F25" s="19"/>
      <c r="G25" s="9">
        <f>G17/(1-$J$17)</f>
        <v>0.11111111111111112</v>
      </c>
      <c r="H25" s="9">
        <f>H17/(1-$J$17)</f>
        <v>0.44444444444444448</v>
      </c>
      <c r="I25" s="9">
        <f>I17/(1-$J$17)</f>
        <v>0.44444444444444448</v>
      </c>
      <c r="J25" s="10"/>
      <c r="K25" s="7"/>
    </row>
    <row r="26" spans="5:21" customFormat="1" x14ac:dyDescent="0.25">
      <c r="E26" s="1"/>
      <c r="F26" s="12"/>
      <c r="G26" s="13"/>
      <c r="H26" s="13"/>
      <c r="I26" s="13"/>
      <c r="J26" s="13"/>
      <c r="K26" s="6"/>
    </row>
    <row r="27" spans="5:21" customFormat="1" x14ac:dyDescent="0.25">
      <c r="F27" s="16"/>
      <c r="G27" s="16"/>
      <c r="H27" s="17"/>
      <c r="I27" s="17"/>
      <c r="J27" s="1"/>
      <c r="K27" s="1"/>
    </row>
    <row r="28" spans="5:21" customFormat="1" x14ac:dyDescent="0.25">
      <c r="E28" s="1"/>
      <c r="F28" s="2" t="s">
        <v>6</v>
      </c>
      <c r="G28" s="1"/>
      <c r="H28" s="1"/>
      <c r="I28" s="1"/>
      <c r="J28" s="6"/>
      <c r="K28" s="1"/>
    </row>
    <row r="29" spans="5:21" customFormat="1" x14ac:dyDescent="0.25">
      <c r="E29" s="1" t="s">
        <v>7</v>
      </c>
      <c r="F29" s="3"/>
      <c r="G29" s="4" t="s">
        <v>8</v>
      </c>
      <c r="H29" s="4" t="s">
        <v>9</v>
      </c>
      <c r="I29" s="4" t="s">
        <v>10</v>
      </c>
      <c r="J29" s="6"/>
      <c r="K29" s="1"/>
    </row>
    <row r="30" spans="5:21" customFormat="1" x14ac:dyDescent="0.25">
      <c r="E30" s="1"/>
      <c r="F30" s="3" t="s">
        <v>8</v>
      </c>
      <c r="G30" s="4">
        <f t="shared" ref="G30:I32" si="4">$J22*G$25</f>
        <v>3.3333333333333333E-2</v>
      </c>
      <c r="H30" s="4">
        <f t="shared" si="4"/>
        <v>0.13333333333333333</v>
      </c>
      <c r="I30" s="4">
        <f t="shared" si="4"/>
        <v>0.13333333333333333</v>
      </c>
      <c r="J30" s="6"/>
      <c r="K30" s="1"/>
    </row>
    <row r="31" spans="5:21" customFormat="1" x14ac:dyDescent="0.25">
      <c r="E31" s="1"/>
      <c r="F31" s="3" t="s">
        <v>9</v>
      </c>
      <c r="G31" s="4">
        <f t="shared" si="4"/>
        <v>5.5555555555555559E-2</v>
      </c>
      <c r="H31" s="4">
        <f t="shared" si="4"/>
        <v>0.22222222222222224</v>
      </c>
      <c r="I31" s="4">
        <f t="shared" si="4"/>
        <v>0.22222222222222224</v>
      </c>
      <c r="J31" s="6"/>
      <c r="K31" s="1"/>
    </row>
    <row r="32" spans="5:21" customFormat="1" x14ac:dyDescent="0.25">
      <c r="E32" s="1"/>
      <c r="F32" s="3" t="s">
        <v>10</v>
      </c>
      <c r="G32" s="4">
        <f t="shared" si="4"/>
        <v>2.2222222222222227E-2</v>
      </c>
      <c r="H32" s="4">
        <f t="shared" si="4"/>
        <v>8.8888888888888906E-2</v>
      </c>
      <c r="I32" s="4">
        <f t="shared" si="4"/>
        <v>8.8888888888888906E-2</v>
      </c>
      <c r="J32" s="1"/>
      <c r="K32" s="1"/>
    </row>
  </sheetData>
  <mergeCells count="3">
    <mergeCell ref="F1:K1"/>
    <mergeCell ref="F10:J10"/>
    <mergeCell ref="E19:I19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33"/>
  <sheetViews>
    <sheetView workbookViewId="0">
      <selection activeCell="C11" sqref="C11"/>
    </sheetView>
  </sheetViews>
  <sheetFormatPr defaultRowHeight="15" x14ac:dyDescent="0.25"/>
  <cols>
    <col min="1" max="3" width="9.140625" style="1"/>
    <col min="7" max="11" width="9.140625" style="1"/>
    <col min="18" max="18" width="10" customWidth="1"/>
  </cols>
  <sheetData>
    <row r="1" spans="1:19" x14ac:dyDescent="0.25">
      <c r="A1" s="1" t="s">
        <v>5</v>
      </c>
      <c r="B1" s="1" t="s">
        <v>4</v>
      </c>
      <c r="C1" s="1" t="s">
        <v>0</v>
      </c>
      <c r="F1" s="89" t="s">
        <v>15</v>
      </c>
      <c r="G1" s="89"/>
      <c r="H1" s="89"/>
      <c r="I1" s="89"/>
      <c r="J1" s="89"/>
      <c r="K1" s="89"/>
      <c r="N1" s="16"/>
      <c r="O1" s="20" t="s">
        <v>13</v>
      </c>
      <c r="P1" s="17"/>
      <c r="Q1" s="17"/>
    </row>
    <row r="2" spans="1:19" x14ac:dyDescent="0.25">
      <c r="A2" s="1">
        <v>1</v>
      </c>
      <c r="B2" s="1" t="s">
        <v>1</v>
      </c>
      <c r="E2" s="1"/>
      <c r="F2" s="2" t="s">
        <v>6</v>
      </c>
      <c r="N2" s="4"/>
      <c r="O2" s="4" t="s">
        <v>8</v>
      </c>
      <c r="P2" s="4" t="s">
        <v>9</v>
      </c>
      <c r="Q2" s="4" t="s">
        <v>10</v>
      </c>
    </row>
    <row r="3" spans="1:19" x14ac:dyDescent="0.25">
      <c r="A3" s="1">
        <v>2</v>
      </c>
      <c r="B3" s="1" t="s">
        <v>2</v>
      </c>
      <c r="C3" s="1" t="s">
        <v>3</v>
      </c>
      <c r="E3" s="1" t="s">
        <v>7</v>
      </c>
      <c r="F3" s="3"/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N3" s="4" t="s">
        <v>8</v>
      </c>
      <c r="O3" s="4">
        <v>1</v>
      </c>
      <c r="P3" s="4">
        <v>0.75</v>
      </c>
      <c r="Q3" s="4">
        <v>0</v>
      </c>
    </row>
    <row r="4" spans="1:19" x14ac:dyDescent="0.25">
      <c r="A4" s="1">
        <v>3</v>
      </c>
      <c r="B4" s="1" t="s">
        <v>3</v>
      </c>
      <c r="C4" s="1" t="s">
        <v>3</v>
      </c>
      <c r="E4" s="1"/>
      <c r="F4" s="3" t="s">
        <v>8</v>
      </c>
      <c r="G4" s="4">
        <v>1</v>
      </c>
      <c r="H4" s="4">
        <v>1</v>
      </c>
      <c r="I4" s="4">
        <v>0</v>
      </c>
      <c r="J4" s="4">
        <v>1</v>
      </c>
      <c r="K4" s="4">
        <v>3</v>
      </c>
      <c r="N4" s="4" t="s">
        <v>9</v>
      </c>
      <c r="O4" s="4">
        <v>0.75</v>
      </c>
      <c r="P4" s="4">
        <v>1</v>
      </c>
      <c r="Q4" s="4">
        <v>0.75</v>
      </c>
    </row>
    <row r="5" spans="1:19" x14ac:dyDescent="0.25">
      <c r="A5" s="1">
        <v>4</v>
      </c>
      <c r="B5" s="1" t="s">
        <v>3</v>
      </c>
      <c r="C5" s="1" t="s">
        <v>3</v>
      </c>
      <c r="E5" s="1"/>
      <c r="F5" s="3" t="s">
        <v>9</v>
      </c>
      <c r="G5" s="4">
        <v>0</v>
      </c>
      <c r="H5" s="4">
        <v>3</v>
      </c>
      <c r="I5" s="4">
        <v>1</v>
      </c>
      <c r="J5" s="4">
        <v>1</v>
      </c>
      <c r="K5" s="4">
        <v>5</v>
      </c>
      <c r="N5" s="4" t="s">
        <v>10</v>
      </c>
      <c r="O5" s="4">
        <v>0</v>
      </c>
      <c r="P5" s="4">
        <v>0.75</v>
      </c>
      <c r="Q5" s="4">
        <v>1</v>
      </c>
    </row>
    <row r="6" spans="1:19" x14ac:dyDescent="0.25">
      <c r="A6" s="1">
        <v>5</v>
      </c>
      <c r="B6" s="1" t="s">
        <v>2</v>
      </c>
      <c r="C6" s="1" t="s">
        <v>2</v>
      </c>
      <c r="E6" s="1"/>
      <c r="F6" s="3" t="s">
        <v>10</v>
      </c>
      <c r="G6" s="4">
        <v>0</v>
      </c>
      <c r="H6" s="4">
        <v>0</v>
      </c>
      <c r="I6" s="4">
        <v>2</v>
      </c>
      <c r="J6" s="4">
        <v>0</v>
      </c>
      <c r="K6" s="4">
        <v>2</v>
      </c>
    </row>
    <row r="7" spans="1:19" x14ac:dyDescent="0.25">
      <c r="A7" s="1">
        <v>6</v>
      </c>
      <c r="B7" s="1" t="s">
        <v>2</v>
      </c>
      <c r="E7" s="1"/>
      <c r="F7" s="3" t="s">
        <v>11</v>
      </c>
      <c r="G7" s="4">
        <v>0</v>
      </c>
      <c r="H7" s="4">
        <v>0</v>
      </c>
      <c r="I7" s="4">
        <v>1</v>
      </c>
      <c r="J7" s="4">
        <v>0</v>
      </c>
      <c r="K7" s="4">
        <v>1</v>
      </c>
      <c r="N7" s="16"/>
      <c r="O7" s="16"/>
      <c r="P7" s="16"/>
      <c r="Q7" s="16"/>
    </row>
    <row r="8" spans="1:19" x14ac:dyDescent="0.25">
      <c r="A8" s="1">
        <v>7</v>
      </c>
      <c r="B8" s="1" t="s">
        <v>1</v>
      </c>
      <c r="C8" s="1" t="s">
        <v>1</v>
      </c>
      <c r="E8" s="1"/>
      <c r="F8" s="3" t="s">
        <v>12</v>
      </c>
      <c r="G8" s="4">
        <v>1</v>
      </c>
      <c r="H8" s="4">
        <v>4</v>
      </c>
      <c r="I8" s="4">
        <v>4</v>
      </c>
      <c r="J8" s="4">
        <v>2</v>
      </c>
      <c r="K8" s="4">
        <v>11</v>
      </c>
      <c r="M8" s="1"/>
      <c r="N8" s="2" t="s">
        <v>6</v>
      </c>
      <c r="O8" s="1"/>
      <c r="P8" s="1"/>
      <c r="Q8" s="1"/>
      <c r="R8" s="1"/>
      <c r="S8" s="11"/>
    </row>
    <row r="9" spans="1:19" x14ac:dyDescent="0.25">
      <c r="A9" s="1">
        <v>8</v>
      </c>
      <c r="B9" s="1" t="s">
        <v>1</v>
      </c>
      <c r="C9" s="1" t="s">
        <v>2</v>
      </c>
      <c r="M9" s="1" t="s">
        <v>7</v>
      </c>
      <c r="N9" s="3"/>
      <c r="O9" s="4" t="s">
        <v>8</v>
      </c>
      <c r="P9" s="4" t="s">
        <v>9</v>
      </c>
      <c r="Q9" s="4" t="s">
        <v>10</v>
      </c>
      <c r="R9" s="1"/>
      <c r="S9" s="11"/>
    </row>
    <row r="10" spans="1:19" x14ac:dyDescent="0.25">
      <c r="A10" s="1">
        <v>9</v>
      </c>
      <c r="B10" s="1" t="s">
        <v>2</v>
      </c>
      <c r="C10" s="1" t="s">
        <v>2</v>
      </c>
      <c r="F10" s="89" t="s">
        <v>16</v>
      </c>
      <c r="G10" s="89"/>
      <c r="H10" s="89"/>
      <c r="I10" s="89"/>
      <c r="J10" s="89"/>
      <c r="K10" s="15"/>
      <c r="M10" s="1"/>
      <c r="N10" s="3" t="s">
        <v>8</v>
      </c>
      <c r="O10" s="4">
        <f t="shared" ref="O10:Q12" si="0">G22*O3</f>
        <v>0.125</v>
      </c>
      <c r="P10" s="4">
        <f t="shared" si="0"/>
        <v>9.375E-2</v>
      </c>
      <c r="Q10" s="4">
        <f t="shared" si="0"/>
        <v>0</v>
      </c>
      <c r="R10" s="1"/>
      <c r="S10" s="11"/>
    </row>
    <row r="11" spans="1:19" x14ac:dyDescent="0.25">
      <c r="A11" s="1">
        <v>10</v>
      </c>
      <c r="B11" s="1" t="s">
        <v>2</v>
      </c>
      <c r="C11" s="1" t="s">
        <v>2</v>
      </c>
      <c r="E11" s="1"/>
      <c r="F11" s="2" t="s">
        <v>6</v>
      </c>
      <c r="M11" s="1"/>
      <c r="N11" s="3" t="s">
        <v>9</v>
      </c>
      <c r="O11" s="4">
        <f t="shared" si="0"/>
        <v>0</v>
      </c>
      <c r="P11" s="4">
        <f t="shared" si="0"/>
        <v>0.37499999999999994</v>
      </c>
      <c r="Q11" s="4">
        <f t="shared" si="0"/>
        <v>9.375E-2</v>
      </c>
      <c r="R11" s="1"/>
      <c r="S11" s="11"/>
    </row>
    <row r="12" spans="1:19" x14ac:dyDescent="0.25">
      <c r="A12" s="1">
        <v>11</v>
      </c>
      <c r="C12" s="1" t="s">
        <v>3</v>
      </c>
      <c r="E12" s="1" t="s">
        <v>7</v>
      </c>
      <c r="F12" s="3"/>
      <c r="G12" s="4" t="s">
        <v>8</v>
      </c>
      <c r="H12" s="4" t="s">
        <v>9</v>
      </c>
      <c r="I12" s="4" t="s">
        <v>10</v>
      </c>
      <c r="J12" s="4" t="s">
        <v>11</v>
      </c>
      <c r="K12" s="4" t="s">
        <v>12</v>
      </c>
      <c r="M12" s="1"/>
      <c r="N12" s="8" t="s">
        <v>10</v>
      </c>
      <c r="O12" s="9">
        <f t="shared" si="0"/>
        <v>0</v>
      </c>
      <c r="P12" s="9">
        <f t="shared" si="0"/>
        <v>0</v>
      </c>
      <c r="Q12" s="4">
        <f t="shared" si="0"/>
        <v>0.25</v>
      </c>
      <c r="R12" s="22"/>
      <c r="S12" s="29">
        <f>SUM(O10:Q12)</f>
        <v>0.9375</v>
      </c>
    </row>
    <row r="13" spans="1:19" x14ac:dyDescent="0.25">
      <c r="E13" s="1"/>
      <c r="F13" s="3" t="s">
        <v>8</v>
      </c>
      <c r="G13" s="4">
        <f t="shared" ref="G13:K17" si="1">G4/$K$8</f>
        <v>9.0909090909090912E-2</v>
      </c>
      <c r="H13" s="4">
        <f t="shared" si="1"/>
        <v>9.0909090909090912E-2</v>
      </c>
      <c r="I13" s="4">
        <f t="shared" si="1"/>
        <v>0</v>
      </c>
      <c r="J13" s="4">
        <f t="shared" si="1"/>
        <v>9.0909090909090912E-2</v>
      </c>
      <c r="K13" s="4">
        <f t="shared" si="1"/>
        <v>0.27272727272727271</v>
      </c>
      <c r="M13" s="1"/>
      <c r="N13" s="12"/>
      <c r="O13" s="13"/>
      <c r="P13" s="13"/>
      <c r="Q13" s="13"/>
      <c r="R13" s="6"/>
      <c r="S13" s="14"/>
    </row>
    <row r="14" spans="1:19" x14ac:dyDescent="0.25">
      <c r="E14" s="1"/>
      <c r="F14" s="3" t="s">
        <v>9</v>
      </c>
      <c r="G14" s="4">
        <f t="shared" si="1"/>
        <v>0</v>
      </c>
      <c r="H14" s="4">
        <f t="shared" si="1"/>
        <v>0.27272727272727271</v>
      </c>
      <c r="I14" s="4">
        <f t="shared" si="1"/>
        <v>9.0909090909090912E-2</v>
      </c>
      <c r="J14" s="4">
        <f t="shared" si="1"/>
        <v>9.0909090909090912E-2</v>
      </c>
      <c r="K14" s="4">
        <f t="shared" si="1"/>
        <v>0.45454545454545453</v>
      </c>
      <c r="M14" s="21"/>
      <c r="N14" s="16"/>
      <c r="O14" s="16"/>
      <c r="P14" s="16"/>
      <c r="Q14" s="16"/>
    </row>
    <row r="15" spans="1:19" x14ac:dyDescent="0.25">
      <c r="F15" s="3" t="s">
        <v>10</v>
      </c>
      <c r="G15" s="4">
        <f t="shared" si="1"/>
        <v>0</v>
      </c>
      <c r="H15" s="4">
        <f t="shared" si="1"/>
        <v>0</v>
      </c>
      <c r="I15" s="4">
        <f t="shared" si="1"/>
        <v>0.18181818181818182</v>
      </c>
      <c r="J15" s="4">
        <f t="shared" si="1"/>
        <v>0</v>
      </c>
      <c r="K15" s="4">
        <f t="shared" si="1"/>
        <v>0.18181818181818182</v>
      </c>
      <c r="M15" s="1"/>
      <c r="N15" s="2" t="s">
        <v>6</v>
      </c>
      <c r="O15" s="1"/>
      <c r="P15" s="1"/>
      <c r="Q15" s="1"/>
    </row>
    <row r="16" spans="1:19" x14ac:dyDescent="0.25">
      <c r="E16" s="1"/>
      <c r="F16" s="3" t="s">
        <v>11</v>
      </c>
      <c r="G16" s="4">
        <f t="shared" si="1"/>
        <v>0</v>
      </c>
      <c r="H16" s="4">
        <f t="shared" si="1"/>
        <v>0</v>
      </c>
      <c r="I16" s="4">
        <f t="shared" si="1"/>
        <v>9.0909090909090912E-2</v>
      </c>
      <c r="J16" s="4">
        <f t="shared" si="1"/>
        <v>0</v>
      </c>
      <c r="K16" s="4">
        <f t="shared" si="1"/>
        <v>9.0909090909090912E-2</v>
      </c>
      <c r="M16" s="1" t="s">
        <v>7</v>
      </c>
      <c r="N16" s="3"/>
      <c r="O16" s="4" t="s">
        <v>8</v>
      </c>
      <c r="P16" s="4" t="s">
        <v>9</v>
      </c>
      <c r="Q16" s="4" t="s">
        <v>10</v>
      </c>
    </row>
    <row r="17" spans="5:21" customFormat="1" x14ac:dyDescent="0.25">
      <c r="E17" s="1"/>
      <c r="F17" s="18"/>
      <c r="G17" s="4">
        <f t="shared" si="1"/>
        <v>9.0909090909090912E-2</v>
      </c>
      <c r="H17" s="4">
        <f t="shared" si="1"/>
        <v>0.36363636363636365</v>
      </c>
      <c r="I17" s="4">
        <f t="shared" si="1"/>
        <v>0.36363636363636365</v>
      </c>
      <c r="J17" s="4">
        <f t="shared" si="1"/>
        <v>0.18181818181818182</v>
      </c>
      <c r="K17" s="4">
        <f t="shared" si="1"/>
        <v>1</v>
      </c>
      <c r="M17" s="1"/>
      <c r="N17" s="3" t="s">
        <v>8</v>
      </c>
      <c r="O17" s="4">
        <f t="shared" ref="O17:Q19" si="2">O3*G31</f>
        <v>4.2253086419753082E-2</v>
      </c>
      <c r="P17" s="4">
        <f t="shared" si="2"/>
        <v>7.2800925925925922E-2</v>
      </c>
      <c r="Q17" s="4">
        <f t="shared" si="2"/>
        <v>0</v>
      </c>
      <c r="T17" s="6"/>
      <c r="U17" s="6"/>
    </row>
    <row r="18" spans="5:21" customFormat="1" x14ac:dyDescent="0.25">
      <c r="G18" s="1"/>
      <c r="H18" s="1"/>
      <c r="I18" s="1"/>
      <c r="J18" s="1"/>
      <c r="K18" s="1"/>
      <c r="M18" s="1"/>
      <c r="N18" s="3" t="s">
        <v>9</v>
      </c>
      <c r="O18" s="4">
        <f t="shared" si="2"/>
        <v>7.2800925925925922E-2</v>
      </c>
      <c r="P18" s="4">
        <f t="shared" si="2"/>
        <v>0.22299382716049382</v>
      </c>
      <c r="Q18" s="4">
        <f t="shared" si="2"/>
        <v>0.11412037037037037</v>
      </c>
      <c r="T18" s="6"/>
      <c r="U18" s="6"/>
    </row>
    <row r="19" spans="5:21" customFormat="1" x14ac:dyDescent="0.25">
      <c r="E19" s="89" t="s">
        <v>17</v>
      </c>
      <c r="F19" s="89"/>
      <c r="G19" s="89"/>
      <c r="H19" s="89"/>
      <c r="I19" s="89"/>
      <c r="J19" s="15"/>
      <c r="K19" s="16"/>
      <c r="M19" s="1"/>
      <c r="N19" s="3" t="s">
        <v>10</v>
      </c>
      <c r="O19" s="4">
        <f t="shared" si="2"/>
        <v>0</v>
      </c>
      <c r="P19" s="4">
        <f t="shared" si="2"/>
        <v>0.11412037037037037</v>
      </c>
      <c r="Q19" s="4">
        <f t="shared" si="2"/>
        <v>0.10382716049382718</v>
      </c>
      <c r="T19" s="6"/>
      <c r="U19" s="6"/>
    </row>
    <row r="20" spans="5:21" customFormat="1" x14ac:dyDescent="0.25">
      <c r="E20" s="1"/>
      <c r="F20" s="2" t="s">
        <v>6</v>
      </c>
      <c r="G20" s="1"/>
      <c r="H20" s="1"/>
      <c r="I20" s="1"/>
      <c r="J20" s="1"/>
      <c r="K20" s="1"/>
      <c r="S20" s="6"/>
      <c r="T20" s="6"/>
      <c r="U20" s="6"/>
    </row>
    <row r="21" spans="5:21" customFormat="1" x14ac:dyDescent="0.25">
      <c r="E21" s="1" t="s">
        <v>7</v>
      </c>
      <c r="F21" s="3"/>
      <c r="G21" s="4" t="s">
        <v>8</v>
      </c>
      <c r="H21" s="4" t="s">
        <v>9</v>
      </c>
      <c r="I21" s="4" t="s">
        <v>10</v>
      </c>
      <c r="J21" s="5"/>
      <c r="K21" s="7"/>
      <c r="N21" s="26" t="s">
        <v>19</v>
      </c>
      <c r="O21" s="27"/>
      <c r="P21" s="27"/>
      <c r="T21" s="6"/>
      <c r="U21" s="6"/>
    </row>
    <row r="22" spans="5:21" customFormat="1" x14ac:dyDescent="0.25">
      <c r="E22" s="1"/>
      <c r="F22" s="3" t="s">
        <v>8</v>
      </c>
      <c r="G22" s="4">
        <f t="shared" ref="G22:I24" si="3">G13/(1-($J$8+$K$7)/$K$8)</f>
        <v>0.125</v>
      </c>
      <c r="H22" s="4">
        <f t="shared" si="3"/>
        <v>0.125</v>
      </c>
      <c r="I22" s="4">
        <f t="shared" si="3"/>
        <v>0</v>
      </c>
      <c r="J22" s="5">
        <f>K13/(1-$K$16)</f>
        <v>0.3</v>
      </c>
      <c r="K22" s="7">
        <f>($J22+G25)/2</f>
        <v>0.20555555555555555</v>
      </c>
      <c r="N22" s="23"/>
      <c r="O22" s="30">
        <f>SUM(O17:Q19)</f>
        <v>0.74291666666666667</v>
      </c>
      <c r="T22" s="14"/>
      <c r="U22" s="14"/>
    </row>
    <row r="23" spans="5:21" customFormat="1" x14ac:dyDescent="0.25">
      <c r="E23" s="1"/>
      <c r="F23" s="3" t="s">
        <v>9</v>
      </c>
      <c r="G23" s="4">
        <f t="shared" si="3"/>
        <v>0</v>
      </c>
      <c r="H23" s="4">
        <f t="shared" si="3"/>
        <v>0.37499999999999994</v>
      </c>
      <c r="I23" s="4">
        <f t="shared" si="3"/>
        <v>0.125</v>
      </c>
      <c r="J23" s="5">
        <f>K14/(1-$K$16)</f>
        <v>0.5</v>
      </c>
      <c r="K23" s="7">
        <f>($J23+H25)/2</f>
        <v>0.47222222222222221</v>
      </c>
      <c r="N23" s="24" t="s">
        <v>18</v>
      </c>
      <c r="O23" s="31">
        <f>(S12-O22)/(1-O22)</f>
        <v>0.75688816855753649</v>
      </c>
    </row>
    <row r="24" spans="5:21" customFormat="1" x14ac:dyDescent="0.25">
      <c r="E24" s="1"/>
      <c r="F24" s="3" t="s">
        <v>10</v>
      </c>
      <c r="G24" s="4">
        <f t="shared" si="3"/>
        <v>0</v>
      </c>
      <c r="H24" s="4">
        <f t="shared" si="3"/>
        <v>0</v>
      </c>
      <c r="I24" s="4">
        <f t="shared" si="3"/>
        <v>0.25</v>
      </c>
      <c r="J24" s="4">
        <f>K15/(1-$K$16)</f>
        <v>0.2</v>
      </c>
      <c r="K24" s="7">
        <f>($J24+I25)/2</f>
        <v>0.32222222222222224</v>
      </c>
    </row>
    <row r="25" spans="5:21" customFormat="1" x14ac:dyDescent="0.25">
      <c r="E25" s="1"/>
      <c r="F25" s="19"/>
      <c r="G25" s="9">
        <f>G17/(1-$J$17)</f>
        <v>0.11111111111111112</v>
      </c>
      <c r="H25" s="9">
        <f>H17/(1-$J$17)</f>
        <v>0.44444444444444448</v>
      </c>
      <c r="I25" s="9">
        <f>I17/(1-$J$17)</f>
        <v>0.44444444444444448</v>
      </c>
      <c r="J25" s="6"/>
      <c r="K25" s="6"/>
      <c r="N25" s="26" t="s">
        <v>20</v>
      </c>
      <c r="O25" s="27"/>
      <c r="P25" s="27"/>
    </row>
    <row r="26" spans="5:21" customFormat="1" x14ac:dyDescent="0.25">
      <c r="E26" s="1"/>
      <c r="F26" s="25"/>
      <c r="G26" s="4">
        <f>K22</f>
        <v>0.20555555555555555</v>
      </c>
      <c r="H26" s="4">
        <f>K23</f>
        <v>0.47222222222222221</v>
      </c>
      <c r="I26" s="4">
        <f>K24</f>
        <v>0.32222222222222224</v>
      </c>
      <c r="J26" s="6"/>
      <c r="K26" s="6"/>
      <c r="N26" s="23"/>
      <c r="O26" s="32">
        <f>SUM(O3:Q5)/(3^2)</f>
        <v>0.66666666666666663</v>
      </c>
    </row>
    <row r="27" spans="5:21" customFormat="1" x14ac:dyDescent="0.25">
      <c r="G27" s="1"/>
      <c r="H27" s="1"/>
      <c r="I27" s="1"/>
      <c r="J27" s="1"/>
      <c r="K27" s="1"/>
      <c r="N27" s="28" t="s">
        <v>21</v>
      </c>
      <c r="O27" s="32">
        <f>(S12-O26)/(1-O26)</f>
        <v>0.8125</v>
      </c>
    </row>
    <row r="28" spans="5:21" customFormat="1" x14ac:dyDescent="0.25">
      <c r="F28" s="16"/>
      <c r="G28" s="16"/>
      <c r="H28" s="17"/>
      <c r="I28" s="17"/>
      <c r="J28" s="6"/>
      <c r="K28" s="1"/>
    </row>
    <row r="29" spans="5:21" customFormat="1" x14ac:dyDescent="0.25">
      <c r="E29" s="1"/>
      <c r="F29" s="2" t="s">
        <v>6</v>
      </c>
      <c r="G29" s="1"/>
      <c r="H29" s="1"/>
      <c r="I29" s="1"/>
      <c r="J29" s="6"/>
      <c r="K29" s="1"/>
    </row>
    <row r="30" spans="5:21" customFormat="1" x14ac:dyDescent="0.25">
      <c r="E30" s="1" t="s">
        <v>7</v>
      </c>
      <c r="F30" s="3"/>
      <c r="G30" s="4" t="s">
        <v>8</v>
      </c>
      <c r="H30" s="4" t="s">
        <v>9</v>
      </c>
      <c r="I30" s="4" t="s">
        <v>10</v>
      </c>
      <c r="J30" s="6"/>
      <c r="K30" s="1"/>
    </row>
    <row r="31" spans="5:21" customFormat="1" x14ac:dyDescent="0.25">
      <c r="E31" s="1"/>
      <c r="F31" s="3" t="s">
        <v>8</v>
      </c>
      <c r="G31" s="4">
        <f>$K22*G$26</f>
        <v>4.2253086419753082E-2</v>
      </c>
      <c r="H31" s="4">
        <f t="shared" ref="H31:I31" si="4">$K22*H$26</f>
        <v>9.7067901234567891E-2</v>
      </c>
      <c r="I31" s="4">
        <f t="shared" si="4"/>
        <v>6.6234567901234567E-2</v>
      </c>
      <c r="J31" s="6"/>
    </row>
    <row r="32" spans="5:21" customFormat="1" x14ac:dyDescent="0.25">
      <c r="E32" s="1"/>
      <c r="F32" s="3" t="s">
        <v>9</v>
      </c>
      <c r="G32" s="4">
        <f t="shared" ref="G32:I32" si="5">$K23*G$26</f>
        <v>9.7067901234567891E-2</v>
      </c>
      <c r="H32" s="4">
        <f t="shared" si="5"/>
        <v>0.22299382716049382</v>
      </c>
      <c r="I32" s="4">
        <f t="shared" si="5"/>
        <v>0.15216049382716049</v>
      </c>
      <c r="J32" s="1"/>
      <c r="K32" s="1"/>
    </row>
    <row r="33" spans="5:9" x14ac:dyDescent="0.25">
      <c r="E33" s="1"/>
      <c r="F33" s="3" t="s">
        <v>10</v>
      </c>
      <c r="G33" s="4">
        <f t="shared" ref="G33:I33" si="6">$K24*G$26</f>
        <v>6.6234567901234567E-2</v>
      </c>
      <c r="H33" s="4">
        <f t="shared" si="6"/>
        <v>0.15216049382716049</v>
      </c>
      <c r="I33" s="4">
        <f t="shared" si="6"/>
        <v>0.10382716049382718</v>
      </c>
    </row>
  </sheetData>
  <mergeCells count="3">
    <mergeCell ref="F1:K1"/>
    <mergeCell ref="F10:J10"/>
    <mergeCell ref="E19:I19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X103"/>
  <sheetViews>
    <sheetView tabSelected="1" workbookViewId="0">
      <selection activeCell="L3" sqref="L3"/>
    </sheetView>
  </sheetViews>
  <sheetFormatPr defaultRowHeight="15" x14ac:dyDescent="0.25"/>
  <cols>
    <col min="9" max="9" width="8.140625" style="1" customWidth="1"/>
    <col min="10" max="10" width="7.7109375" style="1" customWidth="1"/>
    <col min="11" max="11" width="7.28515625" style="1" customWidth="1"/>
    <col min="12" max="12" width="7.140625" style="1" customWidth="1"/>
    <col min="13" max="13" width="7.7109375" style="1" customWidth="1"/>
    <col min="14" max="14" width="6.7109375" style="1" customWidth="1"/>
    <col min="15" max="15" width="7.28515625" customWidth="1"/>
  </cols>
  <sheetData>
    <row r="2" spans="2:24" ht="22.5" customHeight="1" x14ac:dyDescent="0.25">
      <c r="B2" s="59" t="s">
        <v>64</v>
      </c>
      <c r="C2" s="60"/>
      <c r="D2" s="61"/>
      <c r="E2" s="62"/>
      <c r="F2" s="62"/>
      <c r="G2" s="62"/>
      <c r="H2" s="60" t="s">
        <v>69</v>
      </c>
      <c r="I2" s="63"/>
      <c r="J2" s="64"/>
      <c r="K2" s="64"/>
      <c r="L2" s="13"/>
      <c r="M2" s="13"/>
      <c r="N2" s="13"/>
      <c r="O2" s="62"/>
      <c r="P2" s="60" t="s">
        <v>61</v>
      </c>
      <c r="Q2" s="63"/>
      <c r="R2" s="64"/>
      <c r="S2" s="65"/>
    </row>
    <row r="3" spans="2:24" x14ac:dyDescent="0.25">
      <c r="B3" s="66"/>
      <c r="C3" s="86">
        <f>(I3-S3)/(1-S3)</f>
        <v>0.5289715185174193</v>
      </c>
      <c r="D3" s="68"/>
      <c r="E3" s="14"/>
      <c r="F3" s="14"/>
      <c r="G3" s="14"/>
      <c r="H3" s="67"/>
      <c r="I3" s="77">
        <f>SUM(I50:M65)/COUNTA(B10:B25)</f>
        <v>0.92057291666666674</v>
      </c>
      <c r="J3" s="6"/>
      <c r="K3" s="6"/>
      <c r="L3" s="6"/>
      <c r="M3" s="6"/>
      <c r="N3" s="6"/>
      <c r="O3" s="14"/>
      <c r="P3" s="69" t="s">
        <v>67</v>
      </c>
      <c r="Q3" s="70"/>
      <c r="R3" s="68"/>
      <c r="S3" s="78">
        <f>SUM(Q42:U46)</f>
        <v>0.83137520032051271</v>
      </c>
    </row>
    <row r="4" spans="2:24" x14ac:dyDescent="0.25">
      <c r="B4" s="66"/>
      <c r="C4" s="86">
        <f>(I4-S4)/(1-S4)</f>
        <v>0.68229166666666696</v>
      </c>
      <c r="D4" s="68"/>
      <c r="G4" s="14"/>
      <c r="H4" s="67"/>
      <c r="I4" s="77">
        <f>I3</f>
        <v>0.92057291666666674</v>
      </c>
      <c r="J4" s="6"/>
      <c r="K4" s="6"/>
      <c r="L4" s="6"/>
      <c r="M4" s="6"/>
      <c r="N4" s="6"/>
      <c r="O4" s="14"/>
      <c r="P4" s="69" t="s">
        <v>62</v>
      </c>
      <c r="Q4" s="70"/>
      <c r="R4" s="67"/>
      <c r="S4" s="78">
        <f>SUM(C30:G34)/(5^2)</f>
        <v>0.75</v>
      </c>
    </row>
    <row r="5" spans="2:24" x14ac:dyDescent="0.25">
      <c r="B5" s="66"/>
      <c r="C5" s="86">
        <f>(I5-S5)/(1-S5)</f>
        <v>0.51065429932313855</v>
      </c>
      <c r="D5" s="68"/>
      <c r="G5" s="14"/>
      <c r="H5" s="67"/>
      <c r="I5" s="77">
        <f>I4</f>
        <v>0.92057291666666674</v>
      </c>
      <c r="J5" s="6"/>
      <c r="K5" s="6"/>
      <c r="L5"/>
      <c r="M5" s="6"/>
      <c r="N5" s="6"/>
      <c r="O5" s="14"/>
      <c r="P5" s="69" t="s">
        <v>63</v>
      </c>
      <c r="Q5" s="70"/>
      <c r="R5" s="67"/>
      <c r="S5" s="78">
        <f>SUM(I97:M101)</f>
        <v>0.83768717447916685</v>
      </c>
    </row>
    <row r="6" spans="2:24" x14ac:dyDescent="0.25">
      <c r="B6" s="66"/>
      <c r="C6" s="86">
        <f>(I6-S6)/(1-S6)</f>
        <v>0.6179640718562861</v>
      </c>
      <c r="D6" s="68"/>
      <c r="E6" s="14"/>
      <c r="F6" s="14"/>
      <c r="G6" s="14"/>
      <c r="H6" s="67"/>
      <c r="I6" s="77">
        <f>(1-1/(16*N26))*K6 + 1/(16*N26)</f>
        <v>0.93642378826530581</v>
      </c>
      <c r="J6" s="90"/>
      <c r="K6" s="91">
        <f>SUM(Q50:U65)/COUNTA(B10:B25)</f>
        <v>0.93526785714285687</v>
      </c>
      <c r="L6" s="6"/>
      <c r="M6" s="6"/>
      <c r="N6" s="6"/>
      <c r="O6" s="14"/>
      <c r="P6" s="69" t="s">
        <v>66</v>
      </c>
      <c r="Q6" s="70"/>
      <c r="R6" s="67"/>
      <c r="S6" s="78">
        <f>SUM(Q97:U101)</f>
        <v>0.83358577806122425</v>
      </c>
    </row>
    <row r="7" spans="2:24" s="35" customFormat="1" x14ac:dyDescent="0.25">
      <c r="B7" s="71"/>
      <c r="C7" s="87">
        <f>(I7-S7)/(1-S7)</f>
        <v>0.77549670778343271</v>
      </c>
      <c r="D7" s="73"/>
      <c r="E7" s="74"/>
      <c r="F7" s="74"/>
      <c r="G7" s="74"/>
      <c r="H7" s="72"/>
      <c r="I7" s="88">
        <f>I5</f>
        <v>0.92057291666666674</v>
      </c>
      <c r="J7" s="92"/>
      <c r="K7" s="92"/>
      <c r="L7" s="92"/>
      <c r="M7" s="92"/>
      <c r="N7" s="92"/>
      <c r="O7" s="93"/>
      <c r="P7" s="76" t="s">
        <v>68</v>
      </c>
      <c r="Q7" s="75"/>
      <c r="R7" s="72"/>
      <c r="S7" s="79">
        <f>SUM(C30:G34) * SUM(I103:M103)/(5*(5-1))</f>
        <v>0.646209716796875</v>
      </c>
    </row>
    <row r="8" spans="2:24" s="35" customFormat="1" ht="19.5" customHeight="1" x14ac:dyDescent="0.25">
      <c r="I8" s="36"/>
      <c r="J8"/>
      <c r="K8" s="36"/>
      <c r="L8" s="36"/>
      <c r="M8" s="36"/>
      <c r="N8" s="36"/>
      <c r="P8" s="2"/>
      <c r="Q8" s="2"/>
      <c r="R8" s="1"/>
      <c r="S8"/>
      <c r="T8" s="1"/>
      <c r="U8" s="1"/>
      <c r="V8" s="1"/>
      <c r="X8"/>
    </row>
    <row r="9" spans="2:24" s="35" customFormat="1" ht="20.25" customHeight="1" thickBot="1" x14ac:dyDescent="0.3">
      <c r="B9" s="47" t="s">
        <v>44</v>
      </c>
      <c r="C9" s="49" t="s">
        <v>23</v>
      </c>
      <c r="D9" s="49" t="s">
        <v>24</v>
      </c>
      <c r="E9" s="49" t="s">
        <v>25</v>
      </c>
      <c r="F9" s="49" t="s">
        <v>9</v>
      </c>
      <c r="H9" s="38" t="s">
        <v>22</v>
      </c>
      <c r="I9" s="37">
        <v>0.5</v>
      </c>
      <c r="J9" s="37">
        <v>1</v>
      </c>
      <c r="K9" s="37">
        <v>1.5</v>
      </c>
      <c r="L9" s="37">
        <v>2</v>
      </c>
      <c r="M9" s="37">
        <v>2.5</v>
      </c>
      <c r="N9" s="43"/>
      <c r="P9" s="46" t="s">
        <v>42</v>
      </c>
      <c r="Q9" s="45">
        <v>0.5</v>
      </c>
      <c r="R9" s="46">
        <v>1</v>
      </c>
      <c r="S9" s="46">
        <v>1.5</v>
      </c>
      <c r="T9" s="46">
        <v>2</v>
      </c>
      <c r="U9" s="46">
        <v>2.5</v>
      </c>
      <c r="V9" s="4"/>
    </row>
    <row r="10" spans="2:24" x14ac:dyDescent="0.25">
      <c r="B10" s="48" t="s">
        <v>45</v>
      </c>
      <c r="C10" s="50">
        <v>1</v>
      </c>
      <c r="D10" s="50">
        <v>1.5</v>
      </c>
      <c r="E10" s="50">
        <v>1</v>
      </c>
      <c r="F10" s="85"/>
      <c r="H10" s="58" t="s">
        <v>26</v>
      </c>
      <c r="I10" s="1">
        <f>COUNTIF($C10:$F10,"=0.5")</f>
        <v>0</v>
      </c>
      <c r="J10" s="1">
        <f>COUNTIF($C10:$F10,"=1")</f>
        <v>2</v>
      </c>
      <c r="K10" s="1">
        <f>COUNTIF($C10:$F10,"=1.5")</f>
        <v>1</v>
      </c>
      <c r="L10" s="1">
        <f>COUNTIF($C10:$F10,"=2")</f>
        <v>0</v>
      </c>
      <c r="M10" s="1">
        <f>COUNTIF($C10:$F10,"=2.5")</f>
        <v>0</v>
      </c>
      <c r="N10" s="44">
        <f>SUM(I10:M10)</f>
        <v>3</v>
      </c>
      <c r="P10" s="46" t="s">
        <v>23</v>
      </c>
      <c r="Q10" s="4">
        <v>2</v>
      </c>
      <c r="R10" s="4">
        <v>8</v>
      </c>
      <c r="S10" s="4">
        <v>1</v>
      </c>
      <c r="T10" s="4">
        <v>1</v>
      </c>
      <c r="U10" s="4">
        <v>1</v>
      </c>
      <c r="V10" s="4">
        <v>13</v>
      </c>
    </row>
    <row r="11" spans="2:24" x14ac:dyDescent="0.25">
      <c r="B11" s="48" t="s">
        <v>46</v>
      </c>
      <c r="C11" s="50">
        <v>2</v>
      </c>
      <c r="D11" s="50">
        <v>2</v>
      </c>
      <c r="E11" s="50">
        <v>2</v>
      </c>
      <c r="F11" s="50">
        <v>2</v>
      </c>
      <c r="H11" s="58" t="s">
        <v>27</v>
      </c>
      <c r="I11" s="1">
        <f t="shared" ref="I11:I25" si="0">COUNTIF($C11:$F11,"=0.5")</f>
        <v>0</v>
      </c>
      <c r="J11" s="1">
        <f t="shared" ref="J11:J25" si="1">COUNTIF($C11:$F11,"=1")</f>
        <v>0</v>
      </c>
      <c r="K11" s="1">
        <f t="shared" ref="K11:K25" si="2">COUNTIF($C11:$F11,"=1.5")</f>
        <v>0</v>
      </c>
      <c r="L11" s="1">
        <f t="shared" ref="L11:L25" si="3">COUNTIF($C11:$F11,"=2")</f>
        <v>4</v>
      </c>
      <c r="M11" s="1">
        <f t="shared" ref="M11:M25" si="4">COUNTIF($C11:$F11,"=2.5")</f>
        <v>0</v>
      </c>
      <c r="N11" s="44">
        <f t="shared" ref="N11:N25" si="5">SUM(I11:M11)</f>
        <v>4</v>
      </c>
      <c r="P11" s="46" t="s">
        <v>24</v>
      </c>
      <c r="Q11" s="4">
        <v>1</v>
      </c>
      <c r="R11" s="4">
        <v>9</v>
      </c>
      <c r="S11" s="4">
        <v>3</v>
      </c>
      <c r="T11" s="4">
        <v>2</v>
      </c>
      <c r="U11" s="4">
        <v>1</v>
      </c>
      <c r="V11" s="4">
        <v>16</v>
      </c>
    </row>
    <row r="12" spans="2:24" x14ac:dyDescent="0.25">
      <c r="B12" s="48" t="s">
        <v>47</v>
      </c>
      <c r="C12" s="50">
        <v>0.5</v>
      </c>
      <c r="D12" s="50">
        <v>1</v>
      </c>
      <c r="E12" s="50">
        <v>1.5</v>
      </c>
      <c r="F12" s="50">
        <v>1.5</v>
      </c>
      <c r="H12" s="58" t="s">
        <v>28</v>
      </c>
      <c r="I12" s="1">
        <f t="shared" si="0"/>
        <v>1</v>
      </c>
      <c r="J12" s="1">
        <f t="shared" si="1"/>
        <v>1</v>
      </c>
      <c r="K12" s="1">
        <f t="shared" si="2"/>
        <v>2</v>
      </c>
      <c r="L12" s="1">
        <f t="shared" si="3"/>
        <v>0</v>
      </c>
      <c r="M12" s="1">
        <f t="shared" si="4"/>
        <v>0</v>
      </c>
      <c r="N12" s="44">
        <f t="shared" si="5"/>
        <v>4</v>
      </c>
      <c r="P12" s="46" t="s">
        <v>25</v>
      </c>
      <c r="Q12" s="4">
        <v>2</v>
      </c>
      <c r="R12" s="4">
        <v>4</v>
      </c>
      <c r="S12" s="4">
        <v>4</v>
      </c>
      <c r="T12" s="4">
        <v>2</v>
      </c>
      <c r="U12" s="4">
        <v>3</v>
      </c>
      <c r="V12" s="4">
        <v>15</v>
      </c>
    </row>
    <row r="13" spans="2:24" x14ac:dyDescent="0.25">
      <c r="B13" s="48" t="s">
        <v>48</v>
      </c>
      <c r="C13" s="50">
        <v>1</v>
      </c>
      <c r="D13" s="50">
        <v>1</v>
      </c>
      <c r="E13" s="50">
        <v>1</v>
      </c>
      <c r="F13" s="50">
        <v>1</v>
      </c>
      <c r="H13" s="58" t="s">
        <v>29</v>
      </c>
      <c r="I13" s="1">
        <f t="shared" si="0"/>
        <v>0</v>
      </c>
      <c r="J13" s="1">
        <f t="shared" si="1"/>
        <v>4</v>
      </c>
      <c r="K13" s="1">
        <f t="shared" si="2"/>
        <v>0</v>
      </c>
      <c r="L13" s="1">
        <f t="shared" si="3"/>
        <v>0</v>
      </c>
      <c r="M13" s="1">
        <f t="shared" si="4"/>
        <v>0</v>
      </c>
      <c r="N13" s="44">
        <f t="shared" si="5"/>
        <v>4</v>
      </c>
      <c r="P13" s="46" t="s">
        <v>9</v>
      </c>
      <c r="Q13" s="4">
        <v>1</v>
      </c>
      <c r="R13" s="4">
        <v>5</v>
      </c>
      <c r="S13" s="4">
        <v>3</v>
      </c>
      <c r="T13" s="4">
        <v>2</v>
      </c>
      <c r="U13" s="4">
        <v>1</v>
      </c>
      <c r="V13" s="4">
        <v>12</v>
      </c>
    </row>
    <row r="14" spans="2:24" x14ac:dyDescent="0.25">
      <c r="B14" s="48" t="s">
        <v>49</v>
      </c>
      <c r="C14" s="50">
        <v>1</v>
      </c>
      <c r="D14" s="50">
        <v>1</v>
      </c>
      <c r="E14" s="50">
        <v>1</v>
      </c>
      <c r="F14" s="50">
        <v>1.5</v>
      </c>
      <c r="H14" s="58" t="s">
        <v>30</v>
      </c>
      <c r="I14" s="1">
        <f t="shared" si="0"/>
        <v>0</v>
      </c>
      <c r="J14" s="1">
        <f t="shared" si="1"/>
        <v>3</v>
      </c>
      <c r="K14" s="1">
        <f t="shared" si="2"/>
        <v>1</v>
      </c>
      <c r="L14" s="1">
        <f t="shared" si="3"/>
        <v>0</v>
      </c>
      <c r="M14" s="1">
        <f t="shared" si="4"/>
        <v>0</v>
      </c>
      <c r="N14" s="44">
        <f t="shared" si="5"/>
        <v>4</v>
      </c>
      <c r="P14" s="46" t="s">
        <v>43</v>
      </c>
      <c r="Q14" s="4">
        <v>1.5</v>
      </c>
      <c r="R14" s="4">
        <v>6.5</v>
      </c>
      <c r="S14" s="4">
        <v>2.8</v>
      </c>
      <c r="T14" s="4">
        <v>1.8</v>
      </c>
      <c r="U14" s="4">
        <v>1.5</v>
      </c>
      <c r="V14" s="4">
        <v>14</v>
      </c>
    </row>
    <row r="15" spans="2:24" x14ac:dyDescent="0.25">
      <c r="B15" s="48" t="s">
        <v>50</v>
      </c>
      <c r="C15" s="85"/>
      <c r="D15" s="50">
        <v>1</v>
      </c>
      <c r="E15" s="50">
        <v>2.5</v>
      </c>
      <c r="F15" s="85"/>
      <c r="H15" s="58" t="s">
        <v>31</v>
      </c>
      <c r="I15" s="1">
        <f t="shared" si="0"/>
        <v>0</v>
      </c>
      <c r="J15" s="1">
        <f t="shared" si="1"/>
        <v>1</v>
      </c>
      <c r="K15" s="1">
        <f t="shared" si="2"/>
        <v>0</v>
      </c>
      <c r="L15" s="1">
        <f t="shared" si="3"/>
        <v>0</v>
      </c>
      <c r="M15" s="1">
        <f t="shared" si="4"/>
        <v>1</v>
      </c>
      <c r="N15" s="44">
        <f t="shared" si="5"/>
        <v>2</v>
      </c>
    </row>
    <row r="16" spans="2:24" x14ac:dyDescent="0.25">
      <c r="B16" s="48" t="s">
        <v>51</v>
      </c>
      <c r="C16" s="50">
        <v>2.5</v>
      </c>
      <c r="D16" s="50">
        <v>2.5</v>
      </c>
      <c r="E16" s="50">
        <v>2.5</v>
      </c>
      <c r="F16" s="50">
        <v>2.5</v>
      </c>
      <c r="H16" s="58" t="s">
        <v>32</v>
      </c>
      <c r="I16" s="1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 s="1">
        <f t="shared" si="4"/>
        <v>4</v>
      </c>
      <c r="N16" s="44">
        <f t="shared" si="5"/>
        <v>4</v>
      </c>
    </row>
    <row r="17" spans="2:22" x14ac:dyDescent="0.25">
      <c r="B17" s="48" t="s">
        <v>52</v>
      </c>
      <c r="C17" s="50">
        <v>1</v>
      </c>
      <c r="D17" s="50">
        <v>1</v>
      </c>
      <c r="E17" s="85"/>
      <c r="F17" s="50">
        <v>1</v>
      </c>
      <c r="H17" s="58" t="s">
        <v>33</v>
      </c>
      <c r="I17" s="1">
        <f t="shared" si="0"/>
        <v>0</v>
      </c>
      <c r="J17" s="1">
        <f t="shared" si="1"/>
        <v>3</v>
      </c>
      <c r="K17" s="1">
        <f t="shared" si="2"/>
        <v>0</v>
      </c>
      <c r="L17" s="1">
        <f t="shared" si="3"/>
        <v>0</v>
      </c>
      <c r="M17" s="1">
        <f t="shared" si="4"/>
        <v>0</v>
      </c>
      <c r="N17" s="44">
        <f t="shared" si="5"/>
        <v>3</v>
      </c>
      <c r="P17" s="46" t="s">
        <v>42</v>
      </c>
      <c r="Q17" s="45">
        <v>0.5</v>
      </c>
      <c r="R17" s="46">
        <v>1</v>
      </c>
      <c r="S17" s="46">
        <v>1.5</v>
      </c>
      <c r="T17" s="46">
        <v>2</v>
      </c>
      <c r="U17" s="51">
        <v>2.5</v>
      </c>
      <c r="V17" s="7"/>
    </row>
    <row r="18" spans="2:22" x14ac:dyDescent="0.25">
      <c r="B18" s="48" t="s">
        <v>53</v>
      </c>
      <c r="C18" s="85"/>
      <c r="D18" s="50">
        <v>1</v>
      </c>
      <c r="E18" s="50">
        <v>2</v>
      </c>
      <c r="F18" s="50">
        <v>1</v>
      </c>
      <c r="H18" s="58" t="s">
        <v>34</v>
      </c>
      <c r="I18" s="1">
        <f t="shared" si="0"/>
        <v>0</v>
      </c>
      <c r="J18" s="1">
        <f t="shared" si="1"/>
        <v>2</v>
      </c>
      <c r="K18" s="1">
        <f t="shared" si="2"/>
        <v>0</v>
      </c>
      <c r="L18" s="1">
        <f t="shared" si="3"/>
        <v>1</v>
      </c>
      <c r="M18" s="1">
        <f t="shared" si="4"/>
        <v>0</v>
      </c>
      <c r="N18" s="44">
        <f t="shared" si="5"/>
        <v>3</v>
      </c>
      <c r="P18" s="46" t="s">
        <v>23</v>
      </c>
      <c r="Q18" s="4">
        <f>Q10/$V10</f>
        <v>0.15384615384615385</v>
      </c>
      <c r="R18" s="4">
        <f t="shared" ref="R18:U18" si="6">R10/$V10</f>
        <v>0.61538461538461542</v>
      </c>
      <c r="S18" s="4">
        <f t="shared" si="6"/>
        <v>7.6923076923076927E-2</v>
      </c>
      <c r="T18" s="4">
        <f t="shared" si="6"/>
        <v>7.6923076923076927E-2</v>
      </c>
      <c r="U18" s="5">
        <f t="shared" si="6"/>
        <v>7.6923076923076927E-2</v>
      </c>
      <c r="V18" s="7"/>
    </row>
    <row r="19" spans="2:22" x14ac:dyDescent="0.25">
      <c r="B19" s="48" t="s">
        <v>54</v>
      </c>
      <c r="C19" s="50">
        <v>1</v>
      </c>
      <c r="D19" s="50">
        <v>1</v>
      </c>
      <c r="E19" s="50">
        <v>0.5</v>
      </c>
      <c r="F19" s="50">
        <v>1</v>
      </c>
      <c r="H19" s="58" t="s">
        <v>35</v>
      </c>
      <c r="I19" s="1">
        <f t="shared" si="0"/>
        <v>1</v>
      </c>
      <c r="J19" s="1">
        <f t="shared" si="1"/>
        <v>3</v>
      </c>
      <c r="K19" s="1">
        <f t="shared" si="2"/>
        <v>0</v>
      </c>
      <c r="L19" s="1">
        <f t="shared" si="3"/>
        <v>0</v>
      </c>
      <c r="M19" s="1">
        <f t="shared" si="4"/>
        <v>0</v>
      </c>
      <c r="N19" s="44">
        <f t="shared" si="5"/>
        <v>4</v>
      </c>
      <c r="P19" s="46" t="s">
        <v>24</v>
      </c>
      <c r="Q19" s="4">
        <f t="shared" ref="Q19:U19" si="7">Q11/$V11</f>
        <v>6.25E-2</v>
      </c>
      <c r="R19" s="4">
        <f t="shared" si="7"/>
        <v>0.5625</v>
      </c>
      <c r="S19" s="4">
        <f t="shared" si="7"/>
        <v>0.1875</v>
      </c>
      <c r="T19" s="4">
        <f t="shared" si="7"/>
        <v>0.125</v>
      </c>
      <c r="U19" s="5">
        <f t="shared" si="7"/>
        <v>6.25E-2</v>
      </c>
      <c r="V19" s="7"/>
    </row>
    <row r="20" spans="2:22" x14ac:dyDescent="0.25">
      <c r="B20" s="48" t="s">
        <v>55</v>
      </c>
      <c r="C20" s="50">
        <v>1.5</v>
      </c>
      <c r="D20" s="50">
        <v>1.5</v>
      </c>
      <c r="E20" s="50">
        <v>1.5</v>
      </c>
      <c r="F20" s="50">
        <v>1.5</v>
      </c>
      <c r="H20" s="58" t="s">
        <v>36</v>
      </c>
      <c r="I20" s="1">
        <f t="shared" si="0"/>
        <v>0</v>
      </c>
      <c r="J20" s="1">
        <f t="shared" si="1"/>
        <v>0</v>
      </c>
      <c r="K20" s="1">
        <f t="shared" si="2"/>
        <v>4</v>
      </c>
      <c r="L20" s="1">
        <f t="shared" si="3"/>
        <v>0</v>
      </c>
      <c r="M20" s="1">
        <f t="shared" si="4"/>
        <v>0</v>
      </c>
      <c r="N20" s="44">
        <f t="shared" si="5"/>
        <v>4</v>
      </c>
      <c r="P20" s="46" t="s">
        <v>25</v>
      </c>
      <c r="Q20" s="4">
        <f t="shared" ref="Q20:U20" si="8">Q12/$V12</f>
        <v>0.13333333333333333</v>
      </c>
      <c r="R20" s="4">
        <f t="shared" si="8"/>
        <v>0.26666666666666666</v>
      </c>
      <c r="S20" s="4">
        <f t="shared" si="8"/>
        <v>0.26666666666666666</v>
      </c>
      <c r="T20" s="4">
        <f t="shared" si="8"/>
        <v>0.13333333333333333</v>
      </c>
      <c r="U20" s="5">
        <f t="shared" si="8"/>
        <v>0.2</v>
      </c>
      <c r="V20" s="7"/>
    </row>
    <row r="21" spans="2:22" x14ac:dyDescent="0.25">
      <c r="B21" s="48" t="s">
        <v>56</v>
      </c>
      <c r="C21" s="50">
        <v>1</v>
      </c>
      <c r="D21" s="50">
        <v>1.5</v>
      </c>
      <c r="E21" s="50">
        <v>1</v>
      </c>
      <c r="F21" s="85"/>
      <c r="H21" s="58" t="s">
        <v>37</v>
      </c>
      <c r="I21" s="1">
        <f t="shared" si="0"/>
        <v>0</v>
      </c>
      <c r="J21" s="1">
        <f t="shared" si="1"/>
        <v>2</v>
      </c>
      <c r="K21" s="1">
        <f t="shared" si="2"/>
        <v>1</v>
      </c>
      <c r="L21" s="1">
        <f t="shared" si="3"/>
        <v>0</v>
      </c>
      <c r="M21" s="1">
        <f t="shared" si="4"/>
        <v>0</v>
      </c>
      <c r="N21" s="44">
        <f t="shared" si="5"/>
        <v>3</v>
      </c>
      <c r="P21" s="46" t="s">
        <v>9</v>
      </c>
      <c r="Q21" s="4">
        <f t="shared" ref="Q21:U21" si="9">Q13/$V13</f>
        <v>8.3333333333333329E-2</v>
      </c>
      <c r="R21" s="4">
        <f t="shared" si="9"/>
        <v>0.41666666666666669</v>
      </c>
      <c r="S21" s="4">
        <f t="shared" si="9"/>
        <v>0.25</v>
      </c>
      <c r="T21" s="4">
        <f t="shared" si="9"/>
        <v>0.16666666666666666</v>
      </c>
      <c r="U21" s="5">
        <f t="shared" si="9"/>
        <v>8.3333333333333329E-2</v>
      </c>
      <c r="V21" s="7"/>
    </row>
    <row r="22" spans="2:22" x14ac:dyDescent="0.25">
      <c r="B22" s="48" t="s">
        <v>57</v>
      </c>
      <c r="C22" s="50">
        <v>1</v>
      </c>
      <c r="D22" s="50">
        <v>1</v>
      </c>
      <c r="E22" s="50">
        <v>1.5</v>
      </c>
      <c r="F22" s="85"/>
      <c r="H22" s="58" t="s">
        <v>38</v>
      </c>
      <c r="I22" s="1">
        <f t="shared" si="0"/>
        <v>0</v>
      </c>
      <c r="J22" s="1">
        <f t="shared" si="1"/>
        <v>2</v>
      </c>
      <c r="K22" s="1">
        <f t="shared" si="2"/>
        <v>1</v>
      </c>
      <c r="L22" s="1">
        <f t="shared" si="3"/>
        <v>0</v>
      </c>
      <c r="M22" s="1">
        <f t="shared" si="4"/>
        <v>0</v>
      </c>
      <c r="N22" s="44">
        <f t="shared" si="5"/>
        <v>3</v>
      </c>
      <c r="P22" s="52" t="s">
        <v>43</v>
      </c>
      <c r="Q22" s="52">
        <f>AVERAGE(Q18:Q21)</f>
        <v>0.10825320512820512</v>
      </c>
      <c r="R22" s="52">
        <f t="shared" ref="R22:U22" si="10">AVERAGE(R18:R21)</f>
        <v>0.46530448717948719</v>
      </c>
      <c r="S22" s="52">
        <f t="shared" si="10"/>
        <v>0.1952724358974359</v>
      </c>
      <c r="T22" s="52">
        <f t="shared" si="10"/>
        <v>0.12548076923076923</v>
      </c>
      <c r="U22" s="53">
        <f t="shared" si="10"/>
        <v>0.10568910256410256</v>
      </c>
      <c r="V22" s="7"/>
    </row>
    <row r="23" spans="2:22" x14ac:dyDescent="0.25">
      <c r="B23" s="48" t="s">
        <v>58</v>
      </c>
      <c r="C23" s="50">
        <v>1</v>
      </c>
      <c r="D23" s="50">
        <v>2</v>
      </c>
      <c r="E23" s="50">
        <v>2.5</v>
      </c>
      <c r="F23" s="50">
        <v>2</v>
      </c>
      <c r="H23" s="58" t="s">
        <v>39</v>
      </c>
      <c r="I23" s="1">
        <f t="shared" si="0"/>
        <v>0</v>
      </c>
      <c r="J23" s="1">
        <f t="shared" si="1"/>
        <v>1</v>
      </c>
      <c r="K23" s="1">
        <f t="shared" si="2"/>
        <v>0</v>
      </c>
      <c r="L23" s="1">
        <f t="shared" si="3"/>
        <v>2</v>
      </c>
      <c r="M23" s="1">
        <f t="shared" si="4"/>
        <v>1</v>
      </c>
      <c r="N23" s="44">
        <f t="shared" si="5"/>
        <v>4</v>
      </c>
    </row>
    <row r="24" spans="2:22" x14ac:dyDescent="0.25">
      <c r="B24" s="48" t="s">
        <v>59</v>
      </c>
      <c r="C24" s="85"/>
      <c r="D24" s="50">
        <v>1</v>
      </c>
      <c r="E24" s="50">
        <v>1.5</v>
      </c>
      <c r="F24" s="50">
        <v>1</v>
      </c>
      <c r="H24" s="58" t="s">
        <v>40</v>
      </c>
      <c r="I24" s="1">
        <f t="shared" si="0"/>
        <v>0</v>
      </c>
      <c r="J24" s="1">
        <f t="shared" si="1"/>
        <v>2</v>
      </c>
      <c r="K24" s="1">
        <f t="shared" si="2"/>
        <v>1</v>
      </c>
      <c r="L24" s="1">
        <f t="shared" si="3"/>
        <v>0</v>
      </c>
      <c r="M24" s="1">
        <f t="shared" si="4"/>
        <v>0</v>
      </c>
      <c r="N24" s="44">
        <f t="shared" si="5"/>
        <v>3</v>
      </c>
    </row>
    <row r="25" spans="2:22" x14ac:dyDescent="0.25">
      <c r="B25" s="48" t="s">
        <v>60</v>
      </c>
      <c r="C25" s="50">
        <v>0.5</v>
      </c>
      <c r="D25" s="50">
        <v>0.5</v>
      </c>
      <c r="E25" s="50">
        <v>0.5</v>
      </c>
      <c r="F25" s="50">
        <v>0.5</v>
      </c>
      <c r="H25" s="58" t="s">
        <v>41</v>
      </c>
      <c r="I25" s="1">
        <f t="shared" si="0"/>
        <v>4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 s="1">
        <f t="shared" si="4"/>
        <v>0</v>
      </c>
      <c r="N25" s="44">
        <f t="shared" si="5"/>
        <v>4</v>
      </c>
      <c r="Q25" s="37">
        <v>0.5</v>
      </c>
      <c r="R25" s="37">
        <v>1</v>
      </c>
      <c r="S25" s="37">
        <v>1.5</v>
      </c>
      <c r="T25" s="37">
        <v>2</v>
      </c>
      <c r="U25" s="37">
        <v>2.5</v>
      </c>
    </row>
    <row r="26" spans="2:22" s="21" customFormat="1" x14ac:dyDescent="0.25">
      <c r="B26" s="41"/>
      <c r="C26" s="42"/>
      <c r="D26" s="42"/>
      <c r="E26" s="42"/>
      <c r="F26" s="42"/>
      <c r="H26" s="80"/>
      <c r="I26" s="81"/>
      <c r="J26" s="81"/>
      <c r="K26" s="81"/>
      <c r="L26" s="81"/>
      <c r="M26" s="81"/>
      <c r="N26" s="81">
        <f>AVERAGE(N10:N25)</f>
        <v>3.5</v>
      </c>
      <c r="P26" s="34">
        <v>0.5</v>
      </c>
      <c r="Q26" s="54">
        <f>(4/3)*COVAR(Q18:Q21,Q18:Q21)</f>
        <v>1.8073618644532108E-3</v>
      </c>
      <c r="R26">
        <f>(4/3)*COVAR(Q18:Q21,R18:R21)</f>
        <v>-4.5807480002191438E-4</v>
      </c>
      <c r="S26">
        <f>(4/3)*COVAR(Q18:Q21,S18:S21)</f>
        <v>-1.5378366069471842E-3</v>
      </c>
      <c r="T26">
        <f>(4/3)*COVAR(Q18:Q21,T18:T21)</f>
        <v>-1.007098537146614E-3</v>
      </c>
      <c r="U26">
        <f>(4/3)*COVAR(Q18:Q21,U18:U21)</f>
        <v>1.1956480796625026E-3</v>
      </c>
    </row>
    <row r="27" spans="2:22" ht="21" customHeight="1" x14ac:dyDescent="0.25">
      <c r="P27" s="34">
        <v>1</v>
      </c>
      <c r="Q27" s="21">
        <f>R26</f>
        <v>-4.5807480002191438E-4</v>
      </c>
      <c r="R27" s="55">
        <f>(4/3)*COVAR(R18:R21,R18:R21)</f>
        <v>2.4597877972277013E-2</v>
      </c>
      <c r="S27" s="21">
        <f>(4/3)*COVAR(R18:R21,S18:S21)</f>
        <v>-1.1786918899298707E-2</v>
      </c>
      <c r="T27" s="21">
        <f>(4/3)*COVAR(R18:R21,T18:T21)</f>
        <v>-3.6324272682445751E-3</v>
      </c>
      <c r="U27" s="21">
        <f>(4/3)*COVAR(R18:R21,U18:U21)</f>
        <v>-8.7204570047118117E-3</v>
      </c>
    </row>
    <row r="28" spans="2:22" s="35" customFormat="1" ht="21" customHeight="1" x14ac:dyDescent="0.25">
      <c r="B28" s="39" t="s">
        <v>13</v>
      </c>
      <c r="C28" s="40"/>
      <c r="D28" s="40"/>
      <c r="E28" s="40"/>
      <c r="F28" s="40"/>
      <c r="G28" s="40"/>
      <c r="H28" s="38" t="s">
        <v>22</v>
      </c>
      <c r="I28" s="37">
        <v>0.5</v>
      </c>
      <c r="J28" s="37">
        <v>1</v>
      </c>
      <c r="K28" s="37">
        <v>1.5</v>
      </c>
      <c r="L28" s="37">
        <v>2</v>
      </c>
      <c r="M28" s="37">
        <v>2.5</v>
      </c>
      <c r="N28" s="36"/>
      <c r="P28" s="37">
        <v>1.5</v>
      </c>
      <c r="Q28">
        <f>S26</f>
        <v>-1.5378366069471842E-3</v>
      </c>
      <c r="R28">
        <f>S27</f>
        <v>-1.1786918899298707E-2</v>
      </c>
      <c r="S28" s="54">
        <f>(4/3)*COVAR(S18:S21,S18:S21)</f>
        <v>7.3864079963839565E-3</v>
      </c>
      <c r="T28">
        <f>(4/3)*COVAR(S18:S21,T18:T21)</f>
        <v>2.855046707210168E-3</v>
      </c>
      <c r="U28">
        <f>(4/3)*COVAR(S18:S21,U18:U21)</f>
        <v>3.0833008026517643E-3</v>
      </c>
    </row>
    <row r="29" spans="2:22" x14ac:dyDescent="0.25">
      <c r="B29" s="3"/>
      <c r="C29" s="33">
        <v>0.5</v>
      </c>
      <c r="D29" s="33">
        <v>1</v>
      </c>
      <c r="E29" s="33">
        <v>1.5</v>
      </c>
      <c r="F29" s="33">
        <v>2</v>
      </c>
      <c r="G29" s="33">
        <v>2.5</v>
      </c>
      <c r="H29" s="58" t="s">
        <v>26</v>
      </c>
      <c r="I29">
        <f t="shared" ref="I29:I44" si="11">$C$30*$I10 + $D$30*$J10 + $E$30*$K10 + $F$30*$L10 + $G$30*$M10</f>
        <v>2.625</v>
      </c>
      <c r="J29">
        <f>$C$31*$I10 + $D$31*$J10 + $E$31*$K10 + $F$31*$L10 + $G$31*$M10</f>
        <v>2.9375</v>
      </c>
      <c r="K29">
        <f t="shared" ref="K29:K44" si="12">$C$32*$I10 + $D$32*$J10 + $E$32*$K10 + $F$32*$L10 + $G$32*$M10</f>
        <v>2.875</v>
      </c>
      <c r="L29">
        <f t="shared" ref="L29:L44" si="13">$C$33*$I10 + $D$33*$J10 + $E$33*$K10 + $F$33*$L10 + $G$33*$M10</f>
        <v>2.4375</v>
      </c>
      <c r="M29">
        <f t="shared" ref="M29:M44" si="14">$C$34*$I10 + $D$34*$J10 + $E$34*$K10 + $F$34*$L10 + $G$34*$M10</f>
        <v>1.625</v>
      </c>
      <c r="P29" s="34">
        <v>2</v>
      </c>
      <c r="Q29" s="35">
        <f>T26</f>
        <v>-1.007098537146614E-3</v>
      </c>
      <c r="R29" s="35">
        <f>T27</f>
        <v>-3.6324272682445751E-3</v>
      </c>
      <c r="S29" s="35">
        <f>T28</f>
        <v>2.855046707210168E-3</v>
      </c>
      <c r="T29" s="56">
        <f>(4/3)*COVAR(T18:T21,T18:T21)</f>
        <v>1.3720071772956384E-3</v>
      </c>
      <c r="U29" s="35">
        <f>(4/3)*COVAR(T18:T21,U18:U21)</f>
        <v>4.124719208853823E-4</v>
      </c>
    </row>
    <row r="30" spans="2:22" x14ac:dyDescent="0.25">
      <c r="B30" s="33">
        <v>0.5</v>
      </c>
      <c r="C30" s="4">
        <v>1</v>
      </c>
      <c r="D30" s="4">
        <v>0.9375</v>
      </c>
      <c r="E30" s="4">
        <v>0.75</v>
      </c>
      <c r="F30" s="4">
        <v>0.4375</v>
      </c>
      <c r="G30" s="4">
        <v>0</v>
      </c>
      <c r="H30" s="58" t="s">
        <v>27</v>
      </c>
      <c r="I30">
        <f t="shared" si="11"/>
        <v>1.75</v>
      </c>
      <c r="J30">
        <f t="shared" ref="J30:J44" si="15">$C$31*$I11 + $D$31*$J11 + $E$31*$K11 + $F$31*$L11 + $G$31*$M11</f>
        <v>3</v>
      </c>
      <c r="K30">
        <f t="shared" si="12"/>
        <v>3.75</v>
      </c>
      <c r="L30">
        <f t="shared" si="13"/>
        <v>4</v>
      </c>
      <c r="M30">
        <f t="shared" si="14"/>
        <v>3.75</v>
      </c>
      <c r="P30" s="34">
        <v>2.5</v>
      </c>
      <c r="Q30">
        <f>U26</f>
        <v>1.1956480796625026E-3</v>
      </c>
      <c r="R30">
        <f>U27</f>
        <v>-8.7204570047118117E-3</v>
      </c>
      <c r="S30">
        <f>U28</f>
        <v>3.0833008026517643E-3</v>
      </c>
      <c r="T30">
        <f>U29</f>
        <v>4.124719208853823E-4</v>
      </c>
      <c r="U30" s="54">
        <f>(4/3)*COVAR(U18:U21,U18:U21)</f>
        <v>4.0290362015121635E-3</v>
      </c>
    </row>
    <row r="31" spans="2:22" x14ac:dyDescent="0.25">
      <c r="B31" s="33">
        <v>1</v>
      </c>
      <c r="C31" s="4">
        <v>0.9375</v>
      </c>
      <c r="D31" s="4">
        <v>1</v>
      </c>
      <c r="E31" s="4">
        <v>0.9375</v>
      </c>
      <c r="F31" s="4">
        <v>0.75</v>
      </c>
      <c r="G31" s="4">
        <v>0.4375</v>
      </c>
      <c r="H31" s="58" t="s">
        <v>28</v>
      </c>
      <c r="I31">
        <f t="shared" si="11"/>
        <v>3.4375</v>
      </c>
      <c r="J31">
        <f t="shared" si="15"/>
        <v>3.8125</v>
      </c>
      <c r="K31">
        <f t="shared" si="12"/>
        <v>3.6875</v>
      </c>
      <c r="L31">
        <f t="shared" si="13"/>
        <v>3.0625</v>
      </c>
      <c r="M31">
        <f t="shared" si="14"/>
        <v>1.9375</v>
      </c>
    </row>
    <row r="32" spans="2:22" x14ac:dyDescent="0.25">
      <c r="B32" s="33">
        <v>1.5</v>
      </c>
      <c r="C32" s="4">
        <v>0.75</v>
      </c>
      <c r="D32" s="4">
        <v>0.9375</v>
      </c>
      <c r="E32" s="4">
        <v>1</v>
      </c>
      <c r="F32" s="4">
        <v>0.9375</v>
      </c>
      <c r="G32" s="4">
        <v>0.75</v>
      </c>
      <c r="H32" s="58" t="s">
        <v>29</v>
      </c>
      <c r="I32">
        <f t="shared" si="11"/>
        <v>3.75</v>
      </c>
      <c r="J32">
        <f t="shared" si="15"/>
        <v>4</v>
      </c>
      <c r="K32">
        <f t="shared" si="12"/>
        <v>3.75</v>
      </c>
      <c r="L32">
        <f t="shared" si="13"/>
        <v>3</v>
      </c>
      <c r="M32">
        <f t="shared" si="14"/>
        <v>1.75</v>
      </c>
    </row>
    <row r="33" spans="2:21" x14ac:dyDescent="0.25">
      <c r="B33" s="33">
        <v>2</v>
      </c>
      <c r="C33" s="4">
        <v>0.4375</v>
      </c>
      <c r="D33" s="4">
        <v>0.75</v>
      </c>
      <c r="E33" s="4">
        <v>0.9375</v>
      </c>
      <c r="F33" s="4">
        <v>1</v>
      </c>
      <c r="G33" s="4">
        <v>0.9375</v>
      </c>
      <c r="H33" s="58" t="s">
        <v>30</v>
      </c>
      <c r="I33">
        <f t="shared" si="11"/>
        <v>3.5625</v>
      </c>
      <c r="J33">
        <f t="shared" si="15"/>
        <v>3.9375</v>
      </c>
      <c r="K33">
        <f t="shared" si="12"/>
        <v>3.8125</v>
      </c>
      <c r="L33">
        <f t="shared" si="13"/>
        <v>3.1875</v>
      </c>
      <c r="M33">
        <f t="shared" si="14"/>
        <v>2.0625</v>
      </c>
      <c r="Q33" s="37">
        <v>0.5</v>
      </c>
      <c r="R33" s="37">
        <v>1</v>
      </c>
      <c r="S33" s="37">
        <v>1.5</v>
      </c>
      <c r="T33" s="37">
        <v>2</v>
      </c>
      <c r="U33" s="37">
        <v>2.5</v>
      </c>
    </row>
    <row r="34" spans="2:21" x14ac:dyDescent="0.25">
      <c r="B34" s="33">
        <v>2.5</v>
      </c>
      <c r="C34" s="4">
        <v>0</v>
      </c>
      <c r="D34" s="4">
        <v>0.4375</v>
      </c>
      <c r="E34" s="4">
        <v>0.75</v>
      </c>
      <c r="F34" s="4">
        <v>0.9375</v>
      </c>
      <c r="G34" s="4">
        <v>1</v>
      </c>
      <c r="H34" s="58" t="s">
        <v>31</v>
      </c>
      <c r="I34">
        <f t="shared" si="11"/>
        <v>0.9375</v>
      </c>
      <c r="J34">
        <f t="shared" si="15"/>
        <v>1.4375</v>
      </c>
      <c r="K34">
        <f t="shared" si="12"/>
        <v>1.6875</v>
      </c>
      <c r="L34">
        <f t="shared" si="13"/>
        <v>1.6875</v>
      </c>
      <c r="M34">
        <f t="shared" si="14"/>
        <v>1.4375</v>
      </c>
      <c r="P34" s="34">
        <v>0.5</v>
      </c>
      <c r="Q34" s="54">
        <f>Q22*Q22</f>
        <v>1.1718756420529254E-2</v>
      </c>
      <c r="R34">
        <f>Q22*R22</f>
        <v>5.0370702097715318E-2</v>
      </c>
      <c r="S34">
        <f>Q22*S22</f>
        <v>2.1138867059089413E-2</v>
      </c>
      <c r="T34">
        <f>Q22*T22</f>
        <v>1.3583695451183431E-2</v>
      </c>
      <c r="U34">
        <f>Q22*U22</f>
        <v>1.1441184099687704E-2</v>
      </c>
    </row>
    <row r="35" spans="2:21" x14ac:dyDescent="0.25">
      <c r="H35" s="58" t="s">
        <v>32</v>
      </c>
      <c r="I35">
        <f t="shared" si="11"/>
        <v>0</v>
      </c>
      <c r="J35">
        <f t="shared" si="15"/>
        <v>1.75</v>
      </c>
      <c r="K35">
        <f t="shared" si="12"/>
        <v>3</v>
      </c>
      <c r="L35">
        <f t="shared" si="13"/>
        <v>3.75</v>
      </c>
      <c r="M35">
        <f t="shared" si="14"/>
        <v>4</v>
      </c>
      <c r="P35" s="34">
        <v>1</v>
      </c>
      <c r="Q35">
        <f>R34</f>
        <v>5.0370702097715318E-2</v>
      </c>
      <c r="R35" s="54">
        <f>R22^2</f>
        <v>0.21650826578936555</v>
      </c>
      <c r="S35">
        <f>R22*S22</f>
        <v>9.0861140645545693E-2</v>
      </c>
      <c r="T35">
        <f>R22*T22</f>
        <v>5.8386764977810653E-2</v>
      </c>
      <c r="U35">
        <f>R22*U22</f>
        <v>4.917761366904997E-2</v>
      </c>
    </row>
    <row r="36" spans="2:21" x14ac:dyDescent="0.25">
      <c r="C36" s="6"/>
      <c r="D36" s="6"/>
      <c r="E36" s="6"/>
      <c r="F36" s="6"/>
      <c r="G36" s="6"/>
      <c r="H36" s="58" t="s">
        <v>33</v>
      </c>
      <c r="I36">
        <f t="shared" si="11"/>
        <v>2.8125</v>
      </c>
      <c r="J36">
        <f t="shared" si="15"/>
        <v>3</v>
      </c>
      <c r="K36">
        <f t="shared" si="12"/>
        <v>2.8125</v>
      </c>
      <c r="L36">
        <f t="shared" si="13"/>
        <v>2.25</v>
      </c>
      <c r="M36">
        <f t="shared" si="14"/>
        <v>1.3125</v>
      </c>
      <c r="P36" s="37">
        <v>1.5</v>
      </c>
      <c r="Q36">
        <f>S34</f>
        <v>2.1138867059089413E-2</v>
      </c>
      <c r="R36">
        <f>S35</f>
        <v>9.0861140645545693E-2</v>
      </c>
      <c r="S36" s="54">
        <f>S22^2</f>
        <v>3.8131324221318215E-2</v>
      </c>
      <c r="T36">
        <f>S22*T22</f>
        <v>2.450293546597633E-2</v>
      </c>
      <c r="U36">
        <f>S22*U22</f>
        <v>2.0638168505506246E-2</v>
      </c>
    </row>
    <row r="37" spans="2:21" x14ac:dyDescent="0.25">
      <c r="C37" s="6"/>
      <c r="D37" s="6"/>
      <c r="E37" s="6"/>
      <c r="F37" s="6"/>
      <c r="G37" s="6"/>
      <c r="H37" s="58" t="s">
        <v>34</v>
      </c>
      <c r="I37">
        <f t="shared" si="11"/>
        <v>2.3125</v>
      </c>
      <c r="J37">
        <f t="shared" si="15"/>
        <v>2.75</v>
      </c>
      <c r="K37">
        <f t="shared" si="12"/>
        <v>2.8125</v>
      </c>
      <c r="L37">
        <f t="shared" si="13"/>
        <v>2.5</v>
      </c>
      <c r="M37">
        <f t="shared" si="14"/>
        <v>1.8125</v>
      </c>
      <c r="P37" s="34">
        <v>2</v>
      </c>
      <c r="Q37">
        <f>T34</f>
        <v>1.3583695451183431E-2</v>
      </c>
      <c r="R37">
        <f>T35</f>
        <v>5.8386764977810653E-2</v>
      </c>
      <c r="S37">
        <f>T36</f>
        <v>2.450293546597633E-2</v>
      </c>
      <c r="T37" s="54">
        <f>T22^2</f>
        <v>1.5745423446745562E-2</v>
      </c>
      <c r="U37">
        <f>T22*U22</f>
        <v>1.3261949889053255E-2</v>
      </c>
    </row>
    <row r="38" spans="2:21" x14ac:dyDescent="0.25">
      <c r="C38" s="6"/>
      <c r="D38" s="6"/>
      <c r="E38" s="6"/>
      <c r="F38" s="6"/>
      <c r="G38" s="6"/>
      <c r="H38" s="58" t="s">
        <v>35</v>
      </c>
      <c r="I38">
        <f t="shared" si="11"/>
        <v>3.8125</v>
      </c>
      <c r="J38">
        <f t="shared" si="15"/>
        <v>3.9375</v>
      </c>
      <c r="K38">
        <f t="shared" si="12"/>
        <v>3.5625</v>
      </c>
      <c r="L38">
        <f t="shared" si="13"/>
        <v>2.6875</v>
      </c>
      <c r="M38">
        <f t="shared" si="14"/>
        <v>1.3125</v>
      </c>
      <c r="P38" s="34">
        <v>2.5</v>
      </c>
      <c r="Q38">
        <f>U34</f>
        <v>1.1441184099687704E-2</v>
      </c>
      <c r="R38">
        <f>U35</f>
        <v>4.917761366904997E-2</v>
      </c>
      <c r="S38">
        <f>U36</f>
        <v>2.0638168505506246E-2</v>
      </c>
      <c r="T38">
        <f>U37</f>
        <v>1.3261949889053255E-2</v>
      </c>
      <c r="U38" s="54">
        <f>U22^2</f>
        <v>1.1170186400805391E-2</v>
      </c>
    </row>
    <row r="39" spans="2:21" x14ac:dyDescent="0.25">
      <c r="C39" s="6"/>
      <c r="D39" s="6"/>
      <c r="E39" s="6"/>
      <c r="F39" s="6"/>
      <c r="G39" s="6"/>
      <c r="H39" s="58" t="s">
        <v>36</v>
      </c>
      <c r="I39">
        <f t="shared" si="11"/>
        <v>3</v>
      </c>
      <c r="J39">
        <f t="shared" si="15"/>
        <v>3.75</v>
      </c>
      <c r="K39">
        <f t="shared" si="12"/>
        <v>4</v>
      </c>
      <c r="L39">
        <f t="shared" si="13"/>
        <v>3.75</v>
      </c>
      <c r="M39">
        <f t="shared" si="14"/>
        <v>3</v>
      </c>
    </row>
    <row r="40" spans="2:21" x14ac:dyDescent="0.25">
      <c r="C40" s="6"/>
      <c r="D40" s="6"/>
      <c r="E40" s="6"/>
      <c r="F40" s="6"/>
      <c r="G40" s="6"/>
      <c r="H40" s="58" t="s">
        <v>37</v>
      </c>
      <c r="I40">
        <f t="shared" si="11"/>
        <v>2.625</v>
      </c>
      <c r="J40">
        <f t="shared" si="15"/>
        <v>2.9375</v>
      </c>
      <c r="K40">
        <f t="shared" si="12"/>
        <v>2.875</v>
      </c>
      <c r="L40">
        <f t="shared" si="13"/>
        <v>2.4375</v>
      </c>
      <c r="M40">
        <f t="shared" si="14"/>
        <v>1.625</v>
      </c>
    </row>
    <row r="41" spans="2:21" x14ac:dyDescent="0.25">
      <c r="C41" s="14"/>
      <c r="D41" s="14"/>
      <c r="E41" s="14"/>
      <c r="F41" s="14"/>
      <c r="G41" s="14"/>
      <c r="H41" s="58" t="s">
        <v>38</v>
      </c>
      <c r="I41">
        <f t="shared" si="11"/>
        <v>2.625</v>
      </c>
      <c r="J41">
        <f t="shared" si="15"/>
        <v>2.9375</v>
      </c>
      <c r="K41">
        <f t="shared" si="12"/>
        <v>2.875</v>
      </c>
      <c r="L41">
        <f t="shared" si="13"/>
        <v>2.4375</v>
      </c>
      <c r="M41">
        <f t="shared" si="14"/>
        <v>1.625</v>
      </c>
      <c r="Q41" s="37">
        <v>0.5</v>
      </c>
      <c r="R41" s="37">
        <v>1</v>
      </c>
      <c r="S41" s="37">
        <v>1.5</v>
      </c>
      <c r="T41" s="37">
        <v>2</v>
      </c>
      <c r="U41" s="37">
        <v>2.5</v>
      </c>
    </row>
    <row r="42" spans="2:21" x14ac:dyDescent="0.25">
      <c r="H42" s="58" t="s">
        <v>39</v>
      </c>
      <c r="I42">
        <f t="shared" si="11"/>
        <v>1.8125</v>
      </c>
      <c r="J42">
        <f t="shared" si="15"/>
        <v>2.9375</v>
      </c>
      <c r="K42">
        <f t="shared" si="12"/>
        <v>3.5625</v>
      </c>
      <c r="L42">
        <f t="shared" si="13"/>
        <v>3.6875</v>
      </c>
      <c r="M42">
        <f t="shared" si="14"/>
        <v>3.3125</v>
      </c>
      <c r="P42" s="34">
        <v>0.5</v>
      </c>
      <c r="Q42" s="54">
        <f>C30*(Q34-Q26/4)</f>
        <v>1.1266915954415951E-2</v>
      </c>
      <c r="R42">
        <f t="shared" ref="R42:U42" si="16">D30*(R34-R26/4)</f>
        <v>4.7329894497863248E-2</v>
      </c>
      <c r="S42">
        <f t="shared" si="16"/>
        <v>1.6142494658119656E-2</v>
      </c>
      <c r="T42">
        <f t="shared" si="16"/>
        <v>6.0530181623931617E-3</v>
      </c>
      <c r="U42">
        <f t="shared" si="16"/>
        <v>0</v>
      </c>
    </row>
    <row r="43" spans="2:21" x14ac:dyDescent="0.25">
      <c r="H43" s="58" t="s">
        <v>40</v>
      </c>
      <c r="I43">
        <f t="shared" si="11"/>
        <v>2.625</v>
      </c>
      <c r="J43">
        <f t="shared" si="15"/>
        <v>2.9375</v>
      </c>
      <c r="K43">
        <f t="shared" si="12"/>
        <v>2.875</v>
      </c>
      <c r="L43">
        <f t="shared" si="13"/>
        <v>2.4375</v>
      </c>
      <c r="M43">
        <f t="shared" si="14"/>
        <v>1.625</v>
      </c>
      <c r="P43" s="34">
        <v>1</v>
      </c>
      <c r="Q43">
        <f t="shared" ref="Q43:U43" si="17">C31*(Q35-Q27/4)</f>
        <v>4.7329894497863248E-2</v>
      </c>
      <c r="R43" s="54">
        <f t="shared" si="17"/>
        <v>0.21035879629629631</v>
      </c>
      <c r="S43">
        <f t="shared" si="17"/>
        <v>8.7944878472222224E-2</v>
      </c>
      <c r="T43">
        <f t="shared" si="17"/>
        <v>4.4471153846153848E-2</v>
      </c>
      <c r="U43">
        <f t="shared" si="17"/>
        <v>2.2469005965099716E-2</v>
      </c>
    </row>
    <row r="44" spans="2:21" x14ac:dyDescent="0.25">
      <c r="H44" s="58" t="s">
        <v>41</v>
      </c>
      <c r="I44">
        <f t="shared" si="11"/>
        <v>4</v>
      </c>
      <c r="J44">
        <f t="shared" si="15"/>
        <v>3.75</v>
      </c>
      <c r="K44">
        <f t="shared" si="12"/>
        <v>3</v>
      </c>
      <c r="L44">
        <f t="shared" si="13"/>
        <v>1.75</v>
      </c>
      <c r="M44">
        <f t="shared" si="14"/>
        <v>0</v>
      </c>
      <c r="P44" s="37">
        <v>1.5</v>
      </c>
      <c r="Q44">
        <f t="shared" ref="Q44:U44" si="18">C32*(Q36-Q28/4)</f>
        <v>1.6142494658119656E-2</v>
      </c>
      <c r="R44">
        <f t="shared" si="18"/>
        <v>8.7944878472222224E-2</v>
      </c>
      <c r="S44" s="54">
        <f t="shared" si="18"/>
        <v>3.6284722222222225E-2</v>
      </c>
      <c r="T44">
        <f t="shared" si="18"/>
        <v>2.2302350427350428E-2</v>
      </c>
      <c r="U44">
        <f t="shared" si="18"/>
        <v>1.4900507478632479E-2</v>
      </c>
    </row>
    <row r="45" spans="2:21" x14ac:dyDescent="0.25">
      <c r="P45" s="34">
        <v>2</v>
      </c>
      <c r="Q45">
        <f t="shared" ref="Q45:U45" si="19">C33*(Q37-Q29/4)</f>
        <v>6.0530181623931617E-3</v>
      </c>
      <c r="R45">
        <f t="shared" si="19"/>
        <v>4.4471153846153848E-2</v>
      </c>
      <c r="S45">
        <f t="shared" si="19"/>
        <v>2.2302350427350428E-2</v>
      </c>
      <c r="T45" s="54">
        <f t="shared" si="19"/>
        <v>1.5402421652421653E-2</v>
      </c>
      <c r="U45">
        <f t="shared" si="19"/>
        <v>1.2336404914529916E-2</v>
      </c>
    </row>
    <row r="46" spans="2:21" ht="17.25" customHeight="1" x14ac:dyDescent="0.25">
      <c r="P46" s="34">
        <v>2.5</v>
      </c>
      <c r="Q46">
        <f t="shared" ref="Q46:U46" si="20">C34*(Q38-Q30/4)</f>
        <v>0</v>
      </c>
      <c r="R46">
        <f t="shared" si="20"/>
        <v>2.2469005965099716E-2</v>
      </c>
      <c r="S46">
        <f t="shared" si="20"/>
        <v>1.4900507478632479E-2</v>
      </c>
      <c r="T46">
        <f t="shared" si="20"/>
        <v>1.2336404914529916E-2</v>
      </c>
      <c r="U46" s="54">
        <f t="shared" si="20"/>
        <v>1.0162927350427351E-2</v>
      </c>
    </row>
    <row r="47" spans="2:21" ht="14.25" customHeight="1" x14ac:dyDescent="0.25"/>
    <row r="48" spans="2:21" ht="18" customHeight="1" x14ac:dyDescent="0.25">
      <c r="U48" s="83" t="s">
        <v>65</v>
      </c>
    </row>
    <row r="49" spans="8:21" ht="15.75" customHeight="1" x14ac:dyDescent="0.25">
      <c r="H49" s="38" t="s">
        <v>22</v>
      </c>
      <c r="I49" s="37">
        <v>0.5</v>
      </c>
      <c r="J49" s="37">
        <v>1</v>
      </c>
      <c r="K49" s="37">
        <v>1.5</v>
      </c>
      <c r="L49" s="37">
        <v>2</v>
      </c>
      <c r="M49" s="37">
        <v>2.5</v>
      </c>
      <c r="P49" s="38" t="s">
        <v>22</v>
      </c>
      <c r="Q49" s="37">
        <v>0.5</v>
      </c>
      <c r="R49" s="37">
        <v>1</v>
      </c>
      <c r="S49" s="37">
        <v>1.5</v>
      </c>
      <c r="T49" s="37">
        <v>2</v>
      </c>
      <c r="U49" s="37">
        <v>2.5</v>
      </c>
    </row>
    <row r="50" spans="8:21" x14ac:dyDescent="0.25">
      <c r="H50" s="58" t="s">
        <v>26</v>
      </c>
      <c r="I50">
        <f t="shared" ref="I50:M59" si="21">I10*(I29-1)/($N10*($N10-1))</f>
        <v>0</v>
      </c>
      <c r="J50">
        <f t="shared" si="21"/>
        <v>0.64583333333333337</v>
      </c>
      <c r="K50">
        <f t="shared" si="21"/>
        <v>0.3125</v>
      </c>
      <c r="L50">
        <f t="shared" si="21"/>
        <v>0</v>
      </c>
      <c r="M50">
        <f t="shared" si="21"/>
        <v>0</v>
      </c>
      <c r="P50" s="58" t="s">
        <v>26</v>
      </c>
      <c r="Q50">
        <f>I10*(I29-1)/($N$26*($N10-1))</f>
        <v>0</v>
      </c>
      <c r="R50">
        <f t="shared" ref="R50:U50" si="22">J10*(J29-1)/($N$26*($N10-1))</f>
        <v>0.5535714285714286</v>
      </c>
      <c r="S50">
        <f t="shared" si="22"/>
        <v>0.26785714285714285</v>
      </c>
      <c r="T50">
        <f t="shared" si="22"/>
        <v>0</v>
      </c>
      <c r="U50">
        <f t="shared" si="22"/>
        <v>0</v>
      </c>
    </row>
    <row r="51" spans="8:21" x14ac:dyDescent="0.25">
      <c r="H51" s="58" t="s">
        <v>27</v>
      </c>
      <c r="I51">
        <f t="shared" si="21"/>
        <v>0</v>
      </c>
      <c r="J51">
        <f t="shared" si="21"/>
        <v>0</v>
      </c>
      <c r="K51">
        <f t="shared" si="21"/>
        <v>0</v>
      </c>
      <c r="L51">
        <f t="shared" si="21"/>
        <v>1</v>
      </c>
      <c r="M51">
        <f t="shared" si="21"/>
        <v>0</v>
      </c>
      <c r="P51" s="58" t="s">
        <v>27</v>
      </c>
      <c r="Q51">
        <f t="shared" ref="Q51:U51" si="23">I11*(I30-1)/($N$26*($N11-1))</f>
        <v>0</v>
      </c>
      <c r="R51">
        <f t="shared" si="23"/>
        <v>0</v>
      </c>
      <c r="S51">
        <f t="shared" si="23"/>
        <v>0</v>
      </c>
      <c r="T51">
        <f t="shared" si="23"/>
        <v>1.1428571428571428</v>
      </c>
      <c r="U51">
        <f t="shared" si="23"/>
        <v>0</v>
      </c>
    </row>
    <row r="52" spans="8:21" x14ac:dyDescent="0.25">
      <c r="H52" s="58" t="s">
        <v>28</v>
      </c>
      <c r="I52">
        <f t="shared" si="21"/>
        <v>0.203125</v>
      </c>
      <c r="J52">
        <f t="shared" si="21"/>
        <v>0.234375</v>
      </c>
      <c r="K52">
        <f t="shared" si="21"/>
        <v>0.44791666666666669</v>
      </c>
      <c r="L52">
        <f t="shared" si="21"/>
        <v>0</v>
      </c>
      <c r="M52">
        <f t="shared" si="21"/>
        <v>0</v>
      </c>
      <c r="P52" s="58" t="s">
        <v>28</v>
      </c>
      <c r="Q52">
        <f t="shared" ref="Q52:U52" si="24">I12*(I31-1)/($N$26*($N12-1))</f>
        <v>0.23214285714285715</v>
      </c>
      <c r="R52">
        <f t="shared" si="24"/>
        <v>0.26785714285714285</v>
      </c>
      <c r="S52">
        <f t="shared" si="24"/>
        <v>0.51190476190476186</v>
      </c>
      <c r="T52">
        <f t="shared" si="24"/>
        <v>0</v>
      </c>
      <c r="U52">
        <f t="shared" si="24"/>
        <v>0</v>
      </c>
    </row>
    <row r="53" spans="8:21" x14ac:dyDescent="0.25">
      <c r="H53" s="58" t="s">
        <v>29</v>
      </c>
      <c r="I53">
        <f t="shared" si="21"/>
        <v>0</v>
      </c>
      <c r="J53">
        <f t="shared" si="21"/>
        <v>1</v>
      </c>
      <c r="K53">
        <f t="shared" si="21"/>
        <v>0</v>
      </c>
      <c r="L53">
        <f t="shared" si="21"/>
        <v>0</v>
      </c>
      <c r="M53">
        <f t="shared" si="21"/>
        <v>0</v>
      </c>
      <c r="P53" s="58" t="s">
        <v>29</v>
      </c>
      <c r="Q53">
        <f t="shared" ref="Q53:U53" si="25">I13*(I32-1)/($N$26*($N13-1))</f>
        <v>0</v>
      </c>
      <c r="R53">
        <f t="shared" si="25"/>
        <v>1.1428571428571428</v>
      </c>
      <c r="S53">
        <f t="shared" si="25"/>
        <v>0</v>
      </c>
      <c r="T53">
        <f t="shared" si="25"/>
        <v>0</v>
      </c>
      <c r="U53">
        <f t="shared" si="25"/>
        <v>0</v>
      </c>
    </row>
    <row r="54" spans="8:21" x14ac:dyDescent="0.25">
      <c r="H54" s="58" t="s">
        <v>30</v>
      </c>
      <c r="I54">
        <f t="shared" si="21"/>
        <v>0</v>
      </c>
      <c r="J54">
        <f t="shared" si="21"/>
        <v>0.734375</v>
      </c>
      <c r="K54">
        <f t="shared" si="21"/>
        <v>0.234375</v>
      </c>
      <c r="L54">
        <f t="shared" si="21"/>
        <v>0</v>
      </c>
      <c r="M54">
        <f t="shared" si="21"/>
        <v>0</v>
      </c>
      <c r="P54" s="58" t="s">
        <v>30</v>
      </c>
      <c r="Q54">
        <f t="shared" ref="Q54:U54" si="26">I14*(I33-1)/($N$26*($N14-1))</f>
        <v>0</v>
      </c>
      <c r="R54">
        <f t="shared" si="26"/>
        <v>0.8392857142857143</v>
      </c>
      <c r="S54">
        <f t="shared" si="26"/>
        <v>0.26785714285714285</v>
      </c>
      <c r="T54">
        <f t="shared" si="26"/>
        <v>0</v>
      </c>
      <c r="U54">
        <f t="shared" si="26"/>
        <v>0</v>
      </c>
    </row>
    <row r="55" spans="8:21" x14ac:dyDescent="0.25">
      <c r="H55" s="58" t="s">
        <v>31</v>
      </c>
      <c r="I55">
        <f t="shared" si="21"/>
        <v>0</v>
      </c>
      <c r="J55">
        <f t="shared" si="21"/>
        <v>0.21875</v>
      </c>
      <c r="K55">
        <f t="shared" si="21"/>
        <v>0</v>
      </c>
      <c r="L55">
        <f t="shared" si="21"/>
        <v>0</v>
      </c>
      <c r="M55">
        <f t="shared" si="21"/>
        <v>0.21875</v>
      </c>
      <c r="P55" s="58" t="s">
        <v>31</v>
      </c>
      <c r="Q55">
        <f t="shared" ref="Q55:U55" si="27">I15*(I34-1)/($N$26*($N15-1))</f>
        <v>0</v>
      </c>
      <c r="R55">
        <f t="shared" si="27"/>
        <v>0.125</v>
      </c>
      <c r="S55">
        <f t="shared" si="27"/>
        <v>0</v>
      </c>
      <c r="T55">
        <f t="shared" si="27"/>
        <v>0</v>
      </c>
      <c r="U55">
        <f t="shared" si="27"/>
        <v>0.125</v>
      </c>
    </row>
    <row r="56" spans="8:21" x14ac:dyDescent="0.25">
      <c r="H56" s="58" t="s">
        <v>32</v>
      </c>
      <c r="I56">
        <f t="shared" si="21"/>
        <v>0</v>
      </c>
      <c r="J56">
        <f t="shared" si="21"/>
        <v>0</v>
      </c>
      <c r="K56">
        <f t="shared" si="21"/>
        <v>0</v>
      </c>
      <c r="L56">
        <f t="shared" si="21"/>
        <v>0</v>
      </c>
      <c r="M56">
        <f t="shared" si="21"/>
        <v>1</v>
      </c>
      <c r="P56" s="58" t="s">
        <v>32</v>
      </c>
      <c r="Q56">
        <f t="shared" ref="Q56:U56" si="28">I16*(I35-1)/($N$26*($N16-1))</f>
        <v>0</v>
      </c>
      <c r="R56">
        <f t="shared" si="28"/>
        <v>0</v>
      </c>
      <c r="S56">
        <f t="shared" si="28"/>
        <v>0</v>
      </c>
      <c r="T56">
        <f t="shared" si="28"/>
        <v>0</v>
      </c>
      <c r="U56">
        <f t="shared" si="28"/>
        <v>1.1428571428571428</v>
      </c>
    </row>
    <row r="57" spans="8:21" x14ac:dyDescent="0.25">
      <c r="H57" s="58" t="s">
        <v>33</v>
      </c>
      <c r="I57">
        <f t="shared" si="21"/>
        <v>0</v>
      </c>
      <c r="J57">
        <f t="shared" si="21"/>
        <v>1</v>
      </c>
      <c r="K57">
        <f t="shared" si="21"/>
        <v>0</v>
      </c>
      <c r="L57">
        <f t="shared" si="21"/>
        <v>0</v>
      </c>
      <c r="M57">
        <f t="shared" si="21"/>
        <v>0</v>
      </c>
      <c r="P57" s="58" t="s">
        <v>33</v>
      </c>
      <c r="Q57">
        <f t="shared" ref="Q57:U57" si="29">I17*(I36-1)/($N$26*($N17-1))</f>
        <v>0</v>
      </c>
      <c r="R57">
        <f t="shared" si="29"/>
        <v>0.8571428571428571</v>
      </c>
      <c r="S57">
        <f t="shared" si="29"/>
        <v>0</v>
      </c>
      <c r="T57">
        <f t="shared" si="29"/>
        <v>0</v>
      </c>
      <c r="U57">
        <f t="shared" si="29"/>
        <v>0</v>
      </c>
    </row>
    <row r="58" spans="8:21" x14ac:dyDescent="0.25">
      <c r="H58" s="58" t="s">
        <v>34</v>
      </c>
      <c r="I58">
        <f t="shared" si="21"/>
        <v>0</v>
      </c>
      <c r="J58">
        <f t="shared" si="21"/>
        <v>0.58333333333333337</v>
      </c>
      <c r="K58">
        <f t="shared" si="21"/>
        <v>0</v>
      </c>
      <c r="L58">
        <f t="shared" si="21"/>
        <v>0.25</v>
      </c>
      <c r="M58">
        <f t="shared" si="21"/>
        <v>0</v>
      </c>
      <c r="P58" s="58" t="s">
        <v>34</v>
      </c>
      <c r="Q58">
        <f t="shared" ref="Q58:U58" si="30">I18*(I37-1)/($N$26*($N18-1))</f>
        <v>0</v>
      </c>
      <c r="R58">
        <f t="shared" si="30"/>
        <v>0.5</v>
      </c>
      <c r="S58">
        <f t="shared" si="30"/>
        <v>0</v>
      </c>
      <c r="T58">
        <f t="shared" si="30"/>
        <v>0.21428571428571427</v>
      </c>
      <c r="U58">
        <f t="shared" si="30"/>
        <v>0</v>
      </c>
    </row>
    <row r="59" spans="8:21" x14ac:dyDescent="0.25">
      <c r="H59" s="58" t="s">
        <v>35</v>
      </c>
      <c r="I59">
        <f t="shared" si="21"/>
        <v>0.234375</v>
      </c>
      <c r="J59">
        <f t="shared" si="21"/>
        <v>0.734375</v>
      </c>
      <c r="K59">
        <f t="shared" si="21"/>
        <v>0</v>
      </c>
      <c r="L59">
        <f t="shared" si="21"/>
        <v>0</v>
      </c>
      <c r="M59">
        <f t="shared" si="21"/>
        <v>0</v>
      </c>
      <c r="P59" s="58" t="s">
        <v>35</v>
      </c>
      <c r="Q59">
        <f t="shared" ref="Q59:U59" si="31">I19*(I38-1)/($N$26*($N19-1))</f>
        <v>0.26785714285714285</v>
      </c>
      <c r="R59">
        <f t="shared" si="31"/>
        <v>0.8392857142857143</v>
      </c>
      <c r="S59">
        <f t="shared" si="31"/>
        <v>0</v>
      </c>
      <c r="T59">
        <f t="shared" si="31"/>
        <v>0</v>
      </c>
      <c r="U59">
        <f t="shared" si="31"/>
        <v>0</v>
      </c>
    </row>
    <row r="60" spans="8:21" x14ac:dyDescent="0.25">
      <c r="H60" s="58" t="s">
        <v>36</v>
      </c>
      <c r="I60">
        <f t="shared" ref="I60:M65" si="32">I20*(I39-1)/($N20*($N20-1))</f>
        <v>0</v>
      </c>
      <c r="J60">
        <f t="shared" si="32"/>
        <v>0</v>
      </c>
      <c r="K60">
        <f t="shared" si="32"/>
        <v>1</v>
      </c>
      <c r="L60">
        <f t="shared" si="32"/>
        <v>0</v>
      </c>
      <c r="M60">
        <f t="shared" si="32"/>
        <v>0</v>
      </c>
      <c r="P60" s="58" t="s">
        <v>36</v>
      </c>
      <c r="Q60">
        <f t="shared" ref="Q60:U60" si="33">I20*(I39-1)/($N$26*($N20-1))</f>
        <v>0</v>
      </c>
      <c r="R60">
        <f t="shared" si="33"/>
        <v>0</v>
      </c>
      <c r="S60">
        <f t="shared" si="33"/>
        <v>1.1428571428571428</v>
      </c>
      <c r="T60">
        <f t="shared" si="33"/>
        <v>0</v>
      </c>
      <c r="U60">
        <f t="shared" si="33"/>
        <v>0</v>
      </c>
    </row>
    <row r="61" spans="8:21" x14ac:dyDescent="0.25">
      <c r="H61" s="58" t="s">
        <v>37</v>
      </c>
      <c r="I61">
        <f t="shared" si="32"/>
        <v>0</v>
      </c>
      <c r="J61">
        <f t="shared" si="32"/>
        <v>0.64583333333333337</v>
      </c>
      <c r="K61">
        <f t="shared" si="32"/>
        <v>0.3125</v>
      </c>
      <c r="L61">
        <f t="shared" si="32"/>
        <v>0</v>
      </c>
      <c r="M61">
        <f t="shared" si="32"/>
        <v>0</v>
      </c>
      <c r="P61" s="58" t="s">
        <v>37</v>
      </c>
      <c r="Q61">
        <f t="shared" ref="Q61:U61" si="34">I21*(I40-1)/($N$26*($N21-1))</f>
        <v>0</v>
      </c>
      <c r="R61">
        <f t="shared" si="34"/>
        <v>0.5535714285714286</v>
      </c>
      <c r="S61">
        <f t="shared" si="34"/>
        <v>0.26785714285714285</v>
      </c>
      <c r="T61">
        <f t="shared" si="34"/>
        <v>0</v>
      </c>
      <c r="U61">
        <f t="shared" si="34"/>
        <v>0</v>
      </c>
    </row>
    <row r="62" spans="8:21" x14ac:dyDescent="0.25">
      <c r="H62" s="58" t="s">
        <v>38</v>
      </c>
      <c r="I62">
        <f t="shared" si="32"/>
        <v>0</v>
      </c>
      <c r="J62">
        <f t="shared" si="32"/>
        <v>0.64583333333333337</v>
      </c>
      <c r="K62">
        <f t="shared" si="32"/>
        <v>0.3125</v>
      </c>
      <c r="L62">
        <f t="shared" si="32"/>
        <v>0</v>
      </c>
      <c r="M62">
        <f t="shared" si="32"/>
        <v>0</v>
      </c>
      <c r="P62" s="58" t="s">
        <v>38</v>
      </c>
      <c r="Q62">
        <f t="shared" ref="Q62:U62" si="35">I22*(I41-1)/($N$26*($N22-1))</f>
        <v>0</v>
      </c>
      <c r="R62">
        <f t="shared" si="35"/>
        <v>0.5535714285714286</v>
      </c>
      <c r="S62">
        <f t="shared" si="35"/>
        <v>0.26785714285714285</v>
      </c>
      <c r="T62">
        <f t="shared" si="35"/>
        <v>0</v>
      </c>
      <c r="U62">
        <f t="shared" si="35"/>
        <v>0</v>
      </c>
    </row>
    <row r="63" spans="8:21" x14ac:dyDescent="0.25">
      <c r="H63" s="58" t="s">
        <v>39</v>
      </c>
      <c r="I63">
        <f t="shared" si="32"/>
        <v>0</v>
      </c>
      <c r="J63">
        <f t="shared" si="32"/>
        <v>0.16145833333333334</v>
      </c>
      <c r="K63">
        <f t="shared" si="32"/>
        <v>0</v>
      </c>
      <c r="L63">
        <f t="shared" si="32"/>
        <v>0.44791666666666669</v>
      </c>
      <c r="M63">
        <f t="shared" si="32"/>
        <v>0.19270833333333334</v>
      </c>
      <c r="P63" s="58" t="s">
        <v>39</v>
      </c>
      <c r="Q63">
        <f t="shared" ref="Q63:U63" si="36">I23*(I42-1)/($N$26*($N23-1))</f>
        <v>0</v>
      </c>
      <c r="R63">
        <f t="shared" si="36"/>
        <v>0.18452380952380953</v>
      </c>
      <c r="S63">
        <f t="shared" si="36"/>
        <v>0</v>
      </c>
      <c r="T63">
        <f t="shared" si="36"/>
        <v>0.51190476190476186</v>
      </c>
      <c r="U63">
        <f t="shared" si="36"/>
        <v>0.22023809523809523</v>
      </c>
    </row>
    <row r="64" spans="8:21" x14ac:dyDescent="0.25">
      <c r="H64" s="58" t="s">
        <v>40</v>
      </c>
      <c r="I64">
        <f t="shared" si="32"/>
        <v>0</v>
      </c>
      <c r="J64">
        <f t="shared" si="32"/>
        <v>0.64583333333333337</v>
      </c>
      <c r="K64">
        <f t="shared" si="32"/>
        <v>0.3125</v>
      </c>
      <c r="L64">
        <f t="shared" si="32"/>
        <v>0</v>
      </c>
      <c r="M64">
        <f t="shared" si="32"/>
        <v>0</v>
      </c>
      <c r="P64" s="58" t="s">
        <v>40</v>
      </c>
      <c r="Q64">
        <f t="shared" ref="Q64:U64" si="37">I24*(I43-1)/($N$26*($N24-1))</f>
        <v>0</v>
      </c>
      <c r="R64">
        <f t="shared" si="37"/>
        <v>0.5535714285714286</v>
      </c>
      <c r="S64">
        <f t="shared" si="37"/>
        <v>0.26785714285714285</v>
      </c>
      <c r="T64">
        <f t="shared" si="37"/>
        <v>0</v>
      </c>
      <c r="U64">
        <f t="shared" si="37"/>
        <v>0</v>
      </c>
    </row>
    <row r="65" spans="8:21" ht="25.5" customHeight="1" x14ac:dyDescent="0.25">
      <c r="H65" s="58" t="s">
        <v>41</v>
      </c>
      <c r="I65">
        <f t="shared" si="32"/>
        <v>1</v>
      </c>
      <c r="J65">
        <f t="shared" si="32"/>
        <v>0</v>
      </c>
      <c r="K65">
        <f t="shared" si="32"/>
        <v>0</v>
      </c>
      <c r="L65">
        <f t="shared" si="32"/>
        <v>0</v>
      </c>
      <c r="M65">
        <f t="shared" si="32"/>
        <v>0</v>
      </c>
      <c r="P65" s="58" t="s">
        <v>41</v>
      </c>
      <c r="Q65">
        <f t="shared" ref="Q65:U65" si="38">I25*(I44-1)/($N$26*($N25-1))</f>
        <v>1.1428571428571428</v>
      </c>
      <c r="R65">
        <f t="shared" si="38"/>
        <v>0</v>
      </c>
      <c r="S65">
        <f t="shared" si="38"/>
        <v>0</v>
      </c>
      <c r="T65">
        <f t="shared" si="38"/>
        <v>0</v>
      </c>
      <c r="U65">
        <f t="shared" si="38"/>
        <v>0</v>
      </c>
    </row>
    <row r="67" spans="8:21" x14ac:dyDescent="0.25">
      <c r="S67" s="83" t="s">
        <v>65</v>
      </c>
    </row>
    <row r="68" spans="8:21" x14ac:dyDescent="0.25">
      <c r="H68" s="38" t="s">
        <v>22</v>
      </c>
      <c r="I68" s="37">
        <v>0.5</v>
      </c>
      <c r="J68" s="37">
        <v>1</v>
      </c>
      <c r="K68" s="37">
        <v>1.5</v>
      </c>
      <c r="L68" s="37">
        <v>2</v>
      </c>
      <c r="M68" s="37">
        <v>2.5</v>
      </c>
      <c r="P68" s="38" t="s">
        <v>22</v>
      </c>
      <c r="Q68" s="37">
        <v>0.5</v>
      </c>
      <c r="R68" s="37">
        <v>1</v>
      </c>
      <c r="S68" s="37">
        <v>1.5</v>
      </c>
      <c r="T68" s="37">
        <v>2</v>
      </c>
      <c r="U68" s="37">
        <v>2.5</v>
      </c>
    </row>
    <row r="69" spans="8:21" x14ac:dyDescent="0.25">
      <c r="H69" s="58" t="s">
        <v>26</v>
      </c>
      <c r="I69">
        <f t="shared" ref="I69:M78" si="39">I10/$N10</f>
        <v>0</v>
      </c>
      <c r="J69">
        <f t="shared" si="39"/>
        <v>0.66666666666666663</v>
      </c>
      <c r="K69">
        <f t="shared" si="39"/>
        <v>0.33333333333333331</v>
      </c>
      <c r="L69">
        <f t="shared" si="39"/>
        <v>0</v>
      </c>
      <c r="M69">
        <f t="shared" si="39"/>
        <v>0</v>
      </c>
      <c r="P69" s="58" t="s">
        <v>26</v>
      </c>
      <c r="Q69">
        <f t="shared" ref="Q69:Q84" si="40">I10/$N$26</f>
        <v>0</v>
      </c>
      <c r="R69">
        <f t="shared" ref="R69:R84" si="41">J10/$N$26</f>
        <v>0.5714285714285714</v>
      </c>
      <c r="S69">
        <f t="shared" ref="S69:S84" si="42">K10/$N$26</f>
        <v>0.2857142857142857</v>
      </c>
      <c r="T69">
        <f t="shared" ref="T69:T84" si="43">L10/$N$26</f>
        <v>0</v>
      </c>
      <c r="U69">
        <f t="shared" ref="U69:U84" si="44">M10/$N$26</f>
        <v>0</v>
      </c>
    </row>
    <row r="70" spans="8:21" x14ac:dyDescent="0.25">
      <c r="H70" s="58" t="s">
        <v>27</v>
      </c>
      <c r="I70">
        <f t="shared" si="39"/>
        <v>0</v>
      </c>
      <c r="J70">
        <f t="shared" si="39"/>
        <v>0</v>
      </c>
      <c r="K70">
        <f t="shared" si="39"/>
        <v>0</v>
      </c>
      <c r="L70">
        <f t="shared" si="39"/>
        <v>1</v>
      </c>
      <c r="M70">
        <f t="shared" si="39"/>
        <v>0</v>
      </c>
      <c r="P70" s="58" t="s">
        <v>27</v>
      </c>
      <c r="Q70">
        <f t="shared" si="40"/>
        <v>0</v>
      </c>
      <c r="R70">
        <f t="shared" si="41"/>
        <v>0</v>
      </c>
      <c r="S70">
        <f t="shared" si="42"/>
        <v>0</v>
      </c>
      <c r="T70">
        <f t="shared" si="43"/>
        <v>1.1428571428571428</v>
      </c>
      <c r="U70">
        <f t="shared" si="44"/>
        <v>0</v>
      </c>
    </row>
    <row r="71" spans="8:21" x14ac:dyDescent="0.25">
      <c r="H71" s="58" t="s">
        <v>28</v>
      </c>
      <c r="I71">
        <f t="shared" si="39"/>
        <v>0.25</v>
      </c>
      <c r="J71">
        <f t="shared" si="39"/>
        <v>0.25</v>
      </c>
      <c r="K71">
        <f t="shared" si="39"/>
        <v>0.5</v>
      </c>
      <c r="L71">
        <f t="shared" si="39"/>
        <v>0</v>
      </c>
      <c r="M71">
        <f t="shared" si="39"/>
        <v>0</v>
      </c>
      <c r="P71" s="58" t="s">
        <v>28</v>
      </c>
      <c r="Q71">
        <f t="shared" si="40"/>
        <v>0.2857142857142857</v>
      </c>
      <c r="R71">
        <f t="shared" si="41"/>
        <v>0.2857142857142857</v>
      </c>
      <c r="S71">
        <f t="shared" si="42"/>
        <v>0.5714285714285714</v>
      </c>
      <c r="T71">
        <f t="shared" si="43"/>
        <v>0</v>
      </c>
      <c r="U71">
        <f t="shared" si="44"/>
        <v>0</v>
      </c>
    </row>
    <row r="72" spans="8:21" x14ac:dyDescent="0.25">
      <c r="H72" s="58" t="s">
        <v>29</v>
      </c>
      <c r="I72">
        <f t="shared" si="39"/>
        <v>0</v>
      </c>
      <c r="J72">
        <f t="shared" si="39"/>
        <v>1</v>
      </c>
      <c r="K72">
        <f t="shared" si="39"/>
        <v>0</v>
      </c>
      <c r="L72">
        <f t="shared" si="39"/>
        <v>0</v>
      </c>
      <c r="M72">
        <f t="shared" si="39"/>
        <v>0</v>
      </c>
      <c r="P72" s="58" t="s">
        <v>29</v>
      </c>
      <c r="Q72">
        <f t="shared" si="40"/>
        <v>0</v>
      </c>
      <c r="R72">
        <f t="shared" si="41"/>
        <v>1.1428571428571428</v>
      </c>
      <c r="S72">
        <f t="shared" si="42"/>
        <v>0</v>
      </c>
      <c r="T72">
        <f t="shared" si="43"/>
        <v>0</v>
      </c>
      <c r="U72">
        <f t="shared" si="44"/>
        <v>0</v>
      </c>
    </row>
    <row r="73" spans="8:21" x14ac:dyDescent="0.25">
      <c r="H73" s="58" t="s">
        <v>30</v>
      </c>
      <c r="I73">
        <f t="shared" si="39"/>
        <v>0</v>
      </c>
      <c r="J73">
        <f t="shared" si="39"/>
        <v>0.75</v>
      </c>
      <c r="K73">
        <f t="shared" si="39"/>
        <v>0.25</v>
      </c>
      <c r="L73">
        <f t="shared" si="39"/>
        <v>0</v>
      </c>
      <c r="M73">
        <f t="shared" si="39"/>
        <v>0</v>
      </c>
      <c r="P73" s="58" t="s">
        <v>30</v>
      </c>
      <c r="Q73">
        <f t="shared" si="40"/>
        <v>0</v>
      </c>
      <c r="R73">
        <f t="shared" si="41"/>
        <v>0.8571428571428571</v>
      </c>
      <c r="S73">
        <f t="shared" si="42"/>
        <v>0.2857142857142857</v>
      </c>
      <c r="T73">
        <f t="shared" si="43"/>
        <v>0</v>
      </c>
      <c r="U73">
        <f t="shared" si="44"/>
        <v>0</v>
      </c>
    </row>
    <row r="74" spans="8:21" x14ac:dyDescent="0.25">
      <c r="H74" s="58" t="s">
        <v>31</v>
      </c>
      <c r="I74">
        <f t="shared" si="39"/>
        <v>0</v>
      </c>
      <c r="J74">
        <f t="shared" si="39"/>
        <v>0.5</v>
      </c>
      <c r="K74">
        <f t="shared" si="39"/>
        <v>0</v>
      </c>
      <c r="L74">
        <f t="shared" si="39"/>
        <v>0</v>
      </c>
      <c r="M74">
        <f t="shared" si="39"/>
        <v>0.5</v>
      </c>
      <c r="P74" s="58" t="s">
        <v>31</v>
      </c>
      <c r="Q74">
        <f t="shared" si="40"/>
        <v>0</v>
      </c>
      <c r="R74">
        <f t="shared" si="41"/>
        <v>0.2857142857142857</v>
      </c>
      <c r="S74">
        <f t="shared" si="42"/>
        <v>0</v>
      </c>
      <c r="T74">
        <f t="shared" si="43"/>
        <v>0</v>
      </c>
      <c r="U74">
        <f t="shared" si="44"/>
        <v>0.2857142857142857</v>
      </c>
    </row>
    <row r="75" spans="8:21" x14ac:dyDescent="0.25">
      <c r="H75" s="58" t="s">
        <v>32</v>
      </c>
      <c r="I75">
        <f t="shared" si="39"/>
        <v>0</v>
      </c>
      <c r="J75">
        <f t="shared" si="39"/>
        <v>0</v>
      </c>
      <c r="K75">
        <f t="shared" si="39"/>
        <v>0</v>
      </c>
      <c r="L75">
        <f t="shared" si="39"/>
        <v>0</v>
      </c>
      <c r="M75">
        <f t="shared" si="39"/>
        <v>1</v>
      </c>
      <c r="P75" s="58" t="s">
        <v>32</v>
      </c>
      <c r="Q75">
        <f t="shared" si="40"/>
        <v>0</v>
      </c>
      <c r="R75">
        <f t="shared" si="41"/>
        <v>0</v>
      </c>
      <c r="S75">
        <f t="shared" si="42"/>
        <v>0</v>
      </c>
      <c r="T75">
        <f t="shared" si="43"/>
        <v>0</v>
      </c>
      <c r="U75">
        <f t="shared" si="44"/>
        <v>1.1428571428571428</v>
      </c>
    </row>
    <row r="76" spans="8:21" x14ac:dyDescent="0.25">
      <c r="H76" s="58" t="s">
        <v>33</v>
      </c>
      <c r="I76">
        <f t="shared" si="39"/>
        <v>0</v>
      </c>
      <c r="J76">
        <f t="shared" si="39"/>
        <v>1</v>
      </c>
      <c r="K76">
        <f t="shared" si="39"/>
        <v>0</v>
      </c>
      <c r="L76">
        <f t="shared" si="39"/>
        <v>0</v>
      </c>
      <c r="M76">
        <f t="shared" si="39"/>
        <v>0</v>
      </c>
      <c r="P76" s="58" t="s">
        <v>33</v>
      </c>
      <c r="Q76">
        <f t="shared" si="40"/>
        <v>0</v>
      </c>
      <c r="R76">
        <f t="shared" si="41"/>
        <v>0.8571428571428571</v>
      </c>
      <c r="S76">
        <f t="shared" si="42"/>
        <v>0</v>
      </c>
      <c r="T76">
        <f t="shared" si="43"/>
        <v>0</v>
      </c>
      <c r="U76">
        <f t="shared" si="44"/>
        <v>0</v>
      </c>
    </row>
    <row r="77" spans="8:21" x14ac:dyDescent="0.25">
      <c r="H77" s="58" t="s">
        <v>34</v>
      </c>
      <c r="I77">
        <f t="shared" si="39"/>
        <v>0</v>
      </c>
      <c r="J77">
        <f t="shared" si="39"/>
        <v>0.66666666666666663</v>
      </c>
      <c r="K77">
        <f t="shared" si="39"/>
        <v>0</v>
      </c>
      <c r="L77">
        <f t="shared" si="39"/>
        <v>0.33333333333333331</v>
      </c>
      <c r="M77">
        <f t="shared" si="39"/>
        <v>0</v>
      </c>
      <c r="P77" s="58" t="s">
        <v>34</v>
      </c>
      <c r="Q77">
        <f t="shared" si="40"/>
        <v>0</v>
      </c>
      <c r="R77">
        <f t="shared" si="41"/>
        <v>0.5714285714285714</v>
      </c>
      <c r="S77">
        <f t="shared" si="42"/>
        <v>0</v>
      </c>
      <c r="T77">
        <f t="shared" si="43"/>
        <v>0.2857142857142857</v>
      </c>
      <c r="U77">
        <f t="shared" si="44"/>
        <v>0</v>
      </c>
    </row>
    <row r="78" spans="8:21" x14ac:dyDescent="0.25">
      <c r="H78" s="58" t="s">
        <v>35</v>
      </c>
      <c r="I78">
        <f t="shared" si="39"/>
        <v>0.25</v>
      </c>
      <c r="J78">
        <f t="shared" si="39"/>
        <v>0.75</v>
      </c>
      <c r="K78">
        <f t="shared" si="39"/>
        <v>0</v>
      </c>
      <c r="L78">
        <f t="shared" si="39"/>
        <v>0</v>
      </c>
      <c r="M78">
        <f t="shared" si="39"/>
        <v>0</v>
      </c>
      <c r="P78" s="58" t="s">
        <v>35</v>
      </c>
      <c r="Q78">
        <f t="shared" si="40"/>
        <v>0.2857142857142857</v>
      </c>
      <c r="R78">
        <f t="shared" si="41"/>
        <v>0.8571428571428571</v>
      </c>
      <c r="S78">
        <f t="shared" si="42"/>
        <v>0</v>
      </c>
      <c r="T78">
        <f t="shared" si="43"/>
        <v>0</v>
      </c>
      <c r="U78">
        <f t="shared" si="44"/>
        <v>0</v>
      </c>
    </row>
    <row r="79" spans="8:21" x14ac:dyDescent="0.25">
      <c r="H79" s="58" t="s">
        <v>36</v>
      </c>
      <c r="I79">
        <f t="shared" ref="I79:M84" si="45">I20/$N20</f>
        <v>0</v>
      </c>
      <c r="J79">
        <f t="shared" si="45"/>
        <v>0</v>
      </c>
      <c r="K79">
        <f t="shared" si="45"/>
        <v>1</v>
      </c>
      <c r="L79">
        <f t="shared" si="45"/>
        <v>0</v>
      </c>
      <c r="M79">
        <f t="shared" si="45"/>
        <v>0</v>
      </c>
      <c r="P79" s="58" t="s">
        <v>36</v>
      </c>
      <c r="Q79">
        <f t="shared" si="40"/>
        <v>0</v>
      </c>
      <c r="R79">
        <f t="shared" si="41"/>
        <v>0</v>
      </c>
      <c r="S79">
        <f t="shared" si="42"/>
        <v>1.1428571428571428</v>
      </c>
      <c r="T79">
        <f t="shared" si="43"/>
        <v>0</v>
      </c>
      <c r="U79">
        <f t="shared" si="44"/>
        <v>0</v>
      </c>
    </row>
    <row r="80" spans="8:21" x14ac:dyDescent="0.25">
      <c r="H80" s="58" t="s">
        <v>37</v>
      </c>
      <c r="I80">
        <f t="shared" si="45"/>
        <v>0</v>
      </c>
      <c r="J80">
        <f t="shared" si="45"/>
        <v>0.66666666666666663</v>
      </c>
      <c r="K80">
        <f t="shared" si="45"/>
        <v>0.33333333333333331</v>
      </c>
      <c r="L80">
        <f t="shared" si="45"/>
        <v>0</v>
      </c>
      <c r="M80">
        <f t="shared" si="45"/>
        <v>0</v>
      </c>
      <c r="P80" s="58" t="s">
        <v>37</v>
      </c>
      <c r="Q80">
        <f t="shared" si="40"/>
        <v>0</v>
      </c>
      <c r="R80">
        <f t="shared" si="41"/>
        <v>0.5714285714285714</v>
      </c>
      <c r="S80">
        <f t="shared" si="42"/>
        <v>0.2857142857142857</v>
      </c>
      <c r="T80">
        <f t="shared" si="43"/>
        <v>0</v>
      </c>
      <c r="U80">
        <f t="shared" si="44"/>
        <v>0</v>
      </c>
    </row>
    <row r="81" spans="8:21" x14ac:dyDescent="0.25">
      <c r="H81" s="58" t="s">
        <v>38</v>
      </c>
      <c r="I81">
        <f t="shared" si="45"/>
        <v>0</v>
      </c>
      <c r="J81">
        <f t="shared" si="45"/>
        <v>0.66666666666666663</v>
      </c>
      <c r="K81">
        <f t="shared" si="45"/>
        <v>0.33333333333333331</v>
      </c>
      <c r="L81">
        <f t="shared" si="45"/>
        <v>0</v>
      </c>
      <c r="M81">
        <f t="shared" si="45"/>
        <v>0</v>
      </c>
      <c r="P81" s="58" t="s">
        <v>38</v>
      </c>
      <c r="Q81">
        <f t="shared" si="40"/>
        <v>0</v>
      </c>
      <c r="R81">
        <f t="shared" si="41"/>
        <v>0.5714285714285714</v>
      </c>
      <c r="S81">
        <f t="shared" si="42"/>
        <v>0.2857142857142857</v>
      </c>
      <c r="T81">
        <f t="shared" si="43"/>
        <v>0</v>
      </c>
      <c r="U81">
        <f t="shared" si="44"/>
        <v>0</v>
      </c>
    </row>
    <row r="82" spans="8:21" x14ac:dyDescent="0.25">
      <c r="H82" s="58" t="s">
        <v>39</v>
      </c>
      <c r="I82">
        <f t="shared" si="45"/>
        <v>0</v>
      </c>
      <c r="J82">
        <f t="shared" si="45"/>
        <v>0.25</v>
      </c>
      <c r="K82">
        <f t="shared" si="45"/>
        <v>0</v>
      </c>
      <c r="L82">
        <f t="shared" si="45"/>
        <v>0.5</v>
      </c>
      <c r="M82">
        <f t="shared" si="45"/>
        <v>0.25</v>
      </c>
      <c r="P82" s="58" t="s">
        <v>39</v>
      </c>
      <c r="Q82">
        <f t="shared" si="40"/>
        <v>0</v>
      </c>
      <c r="R82">
        <f t="shared" si="41"/>
        <v>0.2857142857142857</v>
      </c>
      <c r="S82">
        <f t="shared" si="42"/>
        <v>0</v>
      </c>
      <c r="T82">
        <f t="shared" si="43"/>
        <v>0.5714285714285714</v>
      </c>
      <c r="U82">
        <f t="shared" si="44"/>
        <v>0.2857142857142857</v>
      </c>
    </row>
    <row r="83" spans="8:21" x14ac:dyDescent="0.25">
      <c r="H83" s="58" t="s">
        <v>40</v>
      </c>
      <c r="I83">
        <f t="shared" si="45"/>
        <v>0</v>
      </c>
      <c r="J83">
        <f t="shared" si="45"/>
        <v>0.66666666666666663</v>
      </c>
      <c r="K83">
        <f t="shared" si="45"/>
        <v>0.33333333333333331</v>
      </c>
      <c r="L83">
        <f t="shared" si="45"/>
        <v>0</v>
      </c>
      <c r="M83">
        <f t="shared" si="45"/>
        <v>0</v>
      </c>
      <c r="P83" s="58" t="s">
        <v>40</v>
      </c>
      <c r="Q83">
        <f t="shared" si="40"/>
        <v>0</v>
      </c>
      <c r="R83">
        <f t="shared" si="41"/>
        <v>0.5714285714285714</v>
      </c>
      <c r="S83">
        <f t="shared" si="42"/>
        <v>0.2857142857142857</v>
      </c>
      <c r="T83">
        <f t="shared" si="43"/>
        <v>0</v>
      </c>
      <c r="U83">
        <f t="shared" si="44"/>
        <v>0</v>
      </c>
    </row>
    <row r="84" spans="8:21" x14ac:dyDescent="0.25">
      <c r="H84" s="58" t="s">
        <v>41</v>
      </c>
      <c r="I84">
        <f t="shared" si="45"/>
        <v>1</v>
      </c>
      <c r="J84">
        <f t="shared" si="45"/>
        <v>0</v>
      </c>
      <c r="K84">
        <f t="shared" si="45"/>
        <v>0</v>
      </c>
      <c r="L84">
        <f t="shared" si="45"/>
        <v>0</v>
      </c>
      <c r="M84">
        <f t="shared" si="45"/>
        <v>0</v>
      </c>
      <c r="P84" s="58" t="s">
        <v>41</v>
      </c>
      <c r="Q84">
        <f t="shared" si="40"/>
        <v>1.1428571428571428</v>
      </c>
      <c r="R84">
        <f t="shared" si="41"/>
        <v>0</v>
      </c>
      <c r="S84">
        <f t="shared" si="42"/>
        <v>0</v>
      </c>
      <c r="T84">
        <f t="shared" si="43"/>
        <v>0</v>
      </c>
      <c r="U84">
        <f t="shared" si="44"/>
        <v>0</v>
      </c>
    </row>
    <row r="85" spans="8:21" x14ac:dyDescent="0.25">
      <c r="H85" s="43"/>
      <c r="I85" s="44">
        <f>AVERAGE(I69:I84)</f>
        <v>9.375E-2</v>
      </c>
      <c r="J85" s="44">
        <f t="shared" ref="J85:M85" si="46">AVERAGE(J69:J84)</f>
        <v>0.48958333333333337</v>
      </c>
      <c r="K85" s="44">
        <f t="shared" si="46"/>
        <v>0.19270833333333334</v>
      </c>
      <c r="L85" s="44">
        <f t="shared" si="46"/>
        <v>0.11458333333333333</v>
      </c>
      <c r="M85" s="44">
        <f t="shared" si="46"/>
        <v>0.109375</v>
      </c>
      <c r="P85" s="82"/>
      <c r="Q85" s="82">
        <f>AVERAGE(Q69:Q84)</f>
        <v>0.10714285714285714</v>
      </c>
      <c r="R85" s="82">
        <f t="shared" ref="R85:U85" si="47">AVERAGE(R69:R84)</f>
        <v>0.46428571428571419</v>
      </c>
      <c r="S85" s="82">
        <f t="shared" si="47"/>
        <v>0.1964285714285714</v>
      </c>
      <c r="T85" s="82">
        <f t="shared" si="47"/>
        <v>0.12499999999999999</v>
      </c>
      <c r="U85" s="82">
        <f t="shared" si="47"/>
        <v>0.10714285714285712</v>
      </c>
    </row>
    <row r="87" spans="8:21" x14ac:dyDescent="0.25">
      <c r="K87"/>
      <c r="S87" s="83" t="s">
        <v>65</v>
      </c>
    </row>
    <row r="88" spans="8:21" x14ac:dyDescent="0.25">
      <c r="I88" s="37">
        <v>0.5</v>
      </c>
      <c r="J88" s="37">
        <v>1</v>
      </c>
      <c r="K88" s="37">
        <v>1.5</v>
      </c>
      <c r="L88" s="37">
        <v>2</v>
      </c>
      <c r="M88" s="37">
        <v>2.5</v>
      </c>
      <c r="Q88" s="37">
        <v>0.5</v>
      </c>
      <c r="R88" s="37">
        <v>1</v>
      </c>
      <c r="S88" s="37">
        <v>1.5</v>
      </c>
      <c r="T88" s="37">
        <v>2</v>
      </c>
      <c r="U88" s="37">
        <v>2.5</v>
      </c>
    </row>
    <row r="89" spans="8:21" x14ac:dyDescent="0.25">
      <c r="H89" s="37">
        <v>0.5</v>
      </c>
      <c r="I89" s="57">
        <f>I85^2</f>
        <v>8.7890625E-3</v>
      </c>
      <c r="J89" s="1">
        <f>$I85*J85</f>
        <v>4.58984375E-2</v>
      </c>
      <c r="K89" s="1">
        <f>$I85*K85</f>
        <v>1.806640625E-2</v>
      </c>
      <c r="L89" s="1">
        <f>$I85*L85</f>
        <v>1.07421875E-2</v>
      </c>
      <c r="M89" s="1">
        <f>$I85*M85</f>
        <v>1.025390625E-2</v>
      </c>
      <c r="P89" s="37">
        <v>0.5</v>
      </c>
      <c r="Q89" s="57">
        <f>$Q85*Q85</f>
        <v>1.1479591836734693E-2</v>
      </c>
      <c r="R89" s="1">
        <f t="shared" ref="R89:U89" si="48">$Q85*R85</f>
        <v>4.9744897959183659E-2</v>
      </c>
      <c r="S89" s="1">
        <f t="shared" si="48"/>
        <v>2.1045918367346934E-2</v>
      </c>
      <c r="T89" s="1">
        <f t="shared" si="48"/>
        <v>1.339285714285714E-2</v>
      </c>
      <c r="U89" s="1">
        <f t="shared" si="48"/>
        <v>1.1479591836734691E-2</v>
      </c>
    </row>
    <row r="90" spans="8:21" x14ac:dyDescent="0.25">
      <c r="H90" s="37">
        <v>1</v>
      </c>
      <c r="I90" s="1">
        <f>J89</f>
        <v>4.58984375E-2</v>
      </c>
      <c r="J90" s="57">
        <f>J85^2</f>
        <v>0.23969184027777782</v>
      </c>
      <c r="K90" s="1">
        <f>$J85*K85</f>
        <v>9.4346788194444461E-2</v>
      </c>
      <c r="L90" s="1">
        <f>$J85*L85</f>
        <v>5.6098090277777783E-2</v>
      </c>
      <c r="M90" s="1">
        <f>$J85*M85</f>
        <v>5.3548177083333336E-2</v>
      </c>
      <c r="P90" s="37">
        <v>1</v>
      </c>
      <c r="Q90" s="1">
        <f>$R85*Q85</f>
        <v>4.9744897959183659E-2</v>
      </c>
      <c r="R90" s="57">
        <f>$R85*R85</f>
        <v>0.21556122448979584</v>
      </c>
      <c r="S90" s="1">
        <f>$R85*S85</f>
        <v>9.1198979591836704E-2</v>
      </c>
      <c r="T90" s="1">
        <f>$R85*T85</f>
        <v>5.8035714285714267E-2</v>
      </c>
      <c r="U90" s="1">
        <f>$R85*U85</f>
        <v>4.9744897959183652E-2</v>
      </c>
    </row>
    <row r="91" spans="8:21" x14ac:dyDescent="0.25">
      <c r="H91" s="37">
        <v>1.5</v>
      </c>
      <c r="I91" s="1">
        <f>K89</f>
        <v>1.806640625E-2</v>
      </c>
      <c r="J91" s="1">
        <f>K90</f>
        <v>9.4346788194444461E-2</v>
      </c>
      <c r="K91" s="57">
        <f>K85^2</f>
        <v>3.7136501736111112E-2</v>
      </c>
      <c r="L91" s="1">
        <f>K85*L85</f>
        <v>2.2081163194444444E-2</v>
      </c>
      <c r="M91" s="1">
        <f>K85*M85</f>
        <v>2.1077473958333336E-2</v>
      </c>
      <c r="P91" s="37">
        <v>1.5</v>
      </c>
      <c r="Q91" s="1">
        <f>$S85*Q85</f>
        <v>2.1045918367346934E-2</v>
      </c>
      <c r="R91" s="1">
        <f>$S85*R85</f>
        <v>9.1198979591836704E-2</v>
      </c>
      <c r="S91" s="57">
        <f>$S85*S85</f>
        <v>3.8584183673469379E-2</v>
      </c>
      <c r="T91" s="1">
        <f>$S85*T85</f>
        <v>2.4553571428571421E-2</v>
      </c>
      <c r="U91" s="1">
        <f>$S85*U85</f>
        <v>2.1045918367346931E-2</v>
      </c>
    </row>
    <row r="92" spans="8:21" x14ac:dyDescent="0.25">
      <c r="H92" s="37">
        <v>2</v>
      </c>
      <c r="I92" s="1">
        <f>L89</f>
        <v>1.07421875E-2</v>
      </c>
      <c r="J92" s="1">
        <f>L90</f>
        <v>5.6098090277777783E-2</v>
      </c>
      <c r="K92" s="1">
        <f>L91</f>
        <v>2.2081163194444444E-2</v>
      </c>
      <c r="L92" s="57">
        <f>L85^2</f>
        <v>1.3129340277777776E-2</v>
      </c>
      <c r="M92" s="1">
        <f>L85*M85</f>
        <v>1.2532552083333332E-2</v>
      </c>
      <c r="P92" s="37">
        <v>2</v>
      </c>
      <c r="Q92" s="1">
        <f t="shared" ref="Q92:S92" si="49">$T85*Q85</f>
        <v>1.339285714285714E-2</v>
      </c>
      <c r="R92" s="1">
        <f t="shared" si="49"/>
        <v>5.8035714285714267E-2</v>
      </c>
      <c r="S92" s="1">
        <f t="shared" si="49"/>
        <v>2.4553571428571421E-2</v>
      </c>
      <c r="T92" s="57">
        <f>$T85*T85</f>
        <v>1.5624999999999997E-2</v>
      </c>
      <c r="U92" s="1">
        <f>$T85*U85</f>
        <v>1.3392857142857139E-2</v>
      </c>
    </row>
    <row r="93" spans="8:21" x14ac:dyDescent="0.25">
      <c r="H93" s="37">
        <v>2.5</v>
      </c>
      <c r="I93" s="1">
        <f>M89</f>
        <v>1.025390625E-2</v>
      </c>
      <c r="J93" s="1">
        <f>M90</f>
        <v>5.3548177083333336E-2</v>
      </c>
      <c r="K93" s="1">
        <f>M91</f>
        <v>2.1077473958333336E-2</v>
      </c>
      <c r="L93" s="1">
        <f>M92</f>
        <v>1.2532552083333332E-2</v>
      </c>
      <c r="M93" s="57">
        <f>M85^2</f>
        <v>1.1962890625E-2</v>
      </c>
      <c r="P93" s="37">
        <v>2.5</v>
      </c>
      <c r="Q93" s="1">
        <f t="shared" ref="Q93:T93" si="50">$U85*Q85</f>
        <v>1.1479591836734691E-2</v>
      </c>
      <c r="R93" s="1">
        <f t="shared" si="50"/>
        <v>4.9744897959183652E-2</v>
      </c>
      <c r="S93" s="1">
        <f t="shared" si="50"/>
        <v>2.1045918367346931E-2</v>
      </c>
      <c r="T93" s="1">
        <f t="shared" si="50"/>
        <v>1.3392857142857139E-2</v>
      </c>
      <c r="U93" s="57">
        <f>$U85*U85</f>
        <v>1.1479591836734689E-2</v>
      </c>
    </row>
    <row r="95" spans="8:21" x14ac:dyDescent="0.25">
      <c r="K95"/>
      <c r="S95" s="83" t="s">
        <v>65</v>
      </c>
    </row>
    <row r="96" spans="8:21" x14ac:dyDescent="0.25">
      <c r="I96" s="37">
        <v>0.5</v>
      </c>
      <c r="J96" s="37">
        <v>1</v>
      </c>
      <c r="K96" s="37">
        <v>1.5</v>
      </c>
      <c r="L96" s="37">
        <v>2</v>
      </c>
      <c r="M96" s="37">
        <v>2.5</v>
      </c>
      <c r="Q96" s="37">
        <v>0.5</v>
      </c>
      <c r="R96" s="37">
        <v>1</v>
      </c>
      <c r="S96" s="37">
        <v>1.5</v>
      </c>
      <c r="T96" s="37">
        <v>2</v>
      </c>
      <c r="U96" s="37">
        <v>2.5</v>
      </c>
    </row>
    <row r="97" spans="8:21" x14ac:dyDescent="0.25">
      <c r="H97" s="37">
        <v>0.5</v>
      </c>
      <c r="I97" s="57">
        <f t="shared" ref="I97:M101" si="51">C30*I89</f>
        <v>8.7890625E-3</v>
      </c>
      <c r="J97" s="1">
        <f t="shared" si="51"/>
        <v>4.302978515625E-2</v>
      </c>
      <c r="K97" s="1">
        <f t="shared" si="51"/>
        <v>1.35498046875E-2</v>
      </c>
      <c r="L97" s="1">
        <f t="shared" si="51"/>
        <v>4.69970703125E-3</v>
      </c>
      <c r="M97" s="1">
        <f t="shared" si="51"/>
        <v>0</v>
      </c>
      <c r="P97" s="37">
        <v>0.5</v>
      </c>
      <c r="Q97" s="57">
        <f t="shared" ref="Q97:U101" si="52">C30*Q89</f>
        <v>1.1479591836734693E-2</v>
      </c>
      <c r="R97" s="84">
        <f t="shared" si="52"/>
        <v>4.6635841836734679E-2</v>
      </c>
      <c r="S97" s="84">
        <f t="shared" si="52"/>
        <v>1.5784438775510203E-2</v>
      </c>
      <c r="T97" s="84">
        <f t="shared" si="52"/>
        <v>5.8593749999999991E-3</v>
      </c>
      <c r="U97" s="84">
        <f t="shared" si="52"/>
        <v>0</v>
      </c>
    </row>
    <row r="98" spans="8:21" x14ac:dyDescent="0.25">
      <c r="H98" s="37">
        <v>1</v>
      </c>
      <c r="I98" s="1">
        <f t="shared" si="51"/>
        <v>4.302978515625E-2</v>
      </c>
      <c r="J98" s="57">
        <f t="shared" si="51"/>
        <v>0.23969184027777782</v>
      </c>
      <c r="K98" s="1">
        <f t="shared" si="51"/>
        <v>8.8450113932291685E-2</v>
      </c>
      <c r="L98" s="1">
        <f t="shared" si="51"/>
        <v>4.2073567708333336E-2</v>
      </c>
      <c r="M98" s="1">
        <f t="shared" si="51"/>
        <v>2.3427327473958336E-2</v>
      </c>
      <c r="P98" s="37">
        <v>1</v>
      </c>
      <c r="Q98" s="84">
        <f t="shared" si="52"/>
        <v>4.6635841836734679E-2</v>
      </c>
      <c r="R98" s="57">
        <f t="shared" si="52"/>
        <v>0.21556122448979584</v>
      </c>
      <c r="S98" s="84">
        <f t="shared" si="52"/>
        <v>8.5499043367346914E-2</v>
      </c>
      <c r="T98" s="84">
        <f t="shared" si="52"/>
        <v>4.3526785714285698E-2</v>
      </c>
      <c r="U98" s="84">
        <f t="shared" si="52"/>
        <v>2.1763392857142849E-2</v>
      </c>
    </row>
    <row r="99" spans="8:21" x14ac:dyDescent="0.25">
      <c r="H99" s="37">
        <v>1.5</v>
      </c>
      <c r="I99" s="1">
        <f t="shared" si="51"/>
        <v>1.35498046875E-2</v>
      </c>
      <c r="J99" s="1">
        <f t="shared" si="51"/>
        <v>8.8450113932291685E-2</v>
      </c>
      <c r="K99" s="57">
        <f t="shared" si="51"/>
        <v>3.7136501736111112E-2</v>
      </c>
      <c r="L99" s="1">
        <f t="shared" si="51"/>
        <v>2.0701090494791668E-2</v>
      </c>
      <c r="M99" s="1">
        <f t="shared" si="51"/>
        <v>1.580810546875E-2</v>
      </c>
      <c r="P99" s="37">
        <v>1.5</v>
      </c>
      <c r="Q99" s="84">
        <f t="shared" si="52"/>
        <v>1.5784438775510203E-2</v>
      </c>
      <c r="R99" s="84">
        <f t="shared" si="52"/>
        <v>8.5499043367346914E-2</v>
      </c>
      <c r="S99" s="57">
        <f t="shared" si="52"/>
        <v>3.8584183673469379E-2</v>
      </c>
      <c r="T99" s="84">
        <f t="shared" si="52"/>
        <v>2.3018973214285709E-2</v>
      </c>
      <c r="U99" s="84">
        <f t="shared" si="52"/>
        <v>1.5784438775510199E-2</v>
      </c>
    </row>
    <row r="100" spans="8:21" x14ac:dyDescent="0.25">
      <c r="H100" s="37">
        <v>2</v>
      </c>
      <c r="I100" s="1">
        <f t="shared" si="51"/>
        <v>4.69970703125E-3</v>
      </c>
      <c r="J100" s="1">
        <f t="shared" si="51"/>
        <v>4.2073567708333336E-2</v>
      </c>
      <c r="K100" s="1">
        <f t="shared" si="51"/>
        <v>2.0701090494791668E-2</v>
      </c>
      <c r="L100" s="57">
        <f t="shared" si="51"/>
        <v>1.3129340277777776E-2</v>
      </c>
      <c r="M100" s="1">
        <f t="shared" si="51"/>
        <v>1.1749267578124998E-2</v>
      </c>
      <c r="P100" s="37">
        <v>2</v>
      </c>
      <c r="Q100" s="84">
        <f t="shared" si="52"/>
        <v>5.8593749999999991E-3</v>
      </c>
      <c r="R100" s="84">
        <f t="shared" si="52"/>
        <v>4.3526785714285698E-2</v>
      </c>
      <c r="S100" s="84">
        <f t="shared" si="52"/>
        <v>2.3018973214285709E-2</v>
      </c>
      <c r="T100" s="57">
        <f t="shared" si="52"/>
        <v>1.5624999999999997E-2</v>
      </c>
      <c r="U100" s="84">
        <f t="shared" si="52"/>
        <v>1.2555803571428567E-2</v>
      </c>
    </row>
    <row r="101" spans="8:21" x14ac:dyDescent="0.25">
      <c r="H101" s="37">
        <v>2.5</v>
      </c>
      <c r="I101" s="1">
        <f t="shared" si="51"/>
        <v>0</v>
      </c>
      <c r="J101" s="1">
        <f t="shared" si="51"/>
        <v>2.3427327473958336E-2</v>
      </c>
      <c r="K101" s="1">
        <f t="shared" si="51"/>
        <v>1.580810546875E-2</v>
      </c>
      <c r="L101" s="1">
        <f t="shared" si="51"/>
        <v>1.1749267578124998E-2</v>
      </c>
      <c r="M101" s="57">
        <f t="shared" si="51"/>
        <v>1.1962890625E-2</v>
      </c>
      <c r="P101" s="37">
        <v>2.5</v>
      </c>
      <c r="Q101" s="84">
        <f t="shared" si="52"/>
        <v>0</v>
      </c>
      <c r="R101" s="84">
        <f t="shared" si="52"/>
        <v>2.1763392857142849E-2</v>
      </c>
      <c r="S101" s="84">
        <f t="shared" si="52"/>
        <v>1.5784438775510199E-2</v>
      </c>
      <c r="T101" s="84">
        <f t="shared" si="52"/>
        <v>1.2555803571428567E-2</v>
      </c>
      <c r="U101" s="57">
        <f t="shared" si="52"/>
        <v>1.1479591836734689E-2</v>
      </c>
    </row>
    <row r="103" spans="8:21" x14ac:dyDescent="0.25">
      <c r="I103" s="1">
        <f>I85*(1-I85)</f>
        <v>8.49609375E-2</v>
      </c>
      <c r="J103" s="1">
        <f t="shared" ref="J103:M103" si="53">J85*(1-J85)</f>
        <v>0.24989149305555555</v>
      </c>
      <c r="K103" s="1">
        <f t="shared" si="53"/>
        <v>0.15557183159722221</v>
      </c>
      <c r="L103" s="1">
        <f t="shared" si="53"/>
        <v>0.10145399305555555</v>
      </c>
      <c r="M103" s="1">
        <f t="shared" si="53"/>
        <v>9.7412109375E-2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3.1</vt:lpstr>
      <vt:lpstr>Example 3.2</vt:lpstr>
      <vt:lpstr>Example 3.3</vt:lpstr>
    </vt:vector>
  </TitlesOfParts>
  <Company>Advanced Analytics,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Gwet</dc:creator>
  <cp:lastModifiedBy>Gwet</cp:lastModifiedBy>
  <dcterms:created xsi:type="dcterms:W3CDTF">2011-12-07T16:00:35Z</dcterms:created>
  <dcterms:modified xsi:type="dcterms:W3CDTF">2014-05-06T21:35:19Z</dcterms:modified>
</cp:coreProperties>
</file>