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355" windowHeight="3405" firstSheet="1" activeTab="1"/>
  </bookViews>
  <sheets>
    <sheet name="Example 11.1" sheetId="1" r:id="rId1"/>
    <sheet name="Example 11.2" sheetId="2" r:id="rId2"/>
    <sheet name="Example 12.3" sheetId="3" r:id="rId3"/>
    <sheet name="Example 12.4" sheetId="5" r:id="rId4"/>
    <sheet name="Example 12.5" sheetId="6" r:id="rId5"/>
    <sheet name="Example 12.6" sheetId="7" r:id="rId6"/>
  </sheets>
  <calcPr calcId="145621"/>
</workbook>
</file>

<file path=xl/calcChain.xml><?xml version="1.0" encoding="utf-8"?>
<calcChain xmlns="http://schemas.openxmlformats.org/spreadsheetml/2006/main">
  <c r="L15" i="7" l="1"/>
  <c r="M13" i="7" l="1"/>
  <c r="K9" i="7"/>
  <c r="J9" i="7"/>
  <c r="I9" i="7"/>
  <c r="H9" i="7"/>
  <c r="K8" i="7"/>
  <c r="J8" i="7"/>
  <c r="I8" i="7"/>
  <c r="H8" i="7"/>
  <c r="L13" i="7"/>
  <c r="L10" i="7"/>
  <c r="K10" i="7"/>
  <c r="J10" i="7"/>
  <c r="I10" i="7"/>
  <c r="H10" i="7"/>
  <c r="L9" i="7"/>
  <c r="M8" i="7"/>
  <c r="M7" i="7"/>
  <c r="M6" i="7"/>
  <c r="M5" i="7"/>
  <c r="M4" i="7"/>
  <c r="M3" i="7"/>
  <c r="M2" i="7"/>
  <c r="L8" i="7"/>
  <c r="L7" i="7"/>
  <c r="L6" i="7"/>
  <c r="L5" i="7"/>
  <c r="L4" i="7"/>
  <c r="L3" i="7"/>
  <c r="L2" i="7"/>
  <c r="K7" i="7"/>
  <c r="J7" i="7"/>
  <c r="I7" i="7"/>
  <c r="K6" i="7"/>
  <c r="J6" i="7"/>
  <c r="I6" i="7"/>
  <c r="K5" i="7"/>
  <c r="J5" i="7"/>
  <c r="I5" i="7"/>
  <c r="K4" i="7"/>
  <c r="J4" i="7"/>
  <c r="I4" i="7"/>
  <c r="K3" i="7"/>
  <c r="J3" i="7"/>
  <c r="I3" i="7"/>
  <c r="K2" i="7"/>
  <c r="J2" i="7"/>
  <c r="I2" i="7"/>
  <c r="H7" i="7"/>
  <c r="H6" i="7"/>
  <c r="H5" i="7"/>
  <c r="H4" i="7"/>
  <c r="H3" i="7"/>
  <c r="H2" i="7"/>
  <c r="I16" i="5" l="1"/>
  <c r="I15" i="5"/>
  <c r="H15" i="5"/>
  <c r="I13" i="5"/>
  <c r="I13" i="6"/>
  <c r="C10" i="6"/>
  <c r="C11" i="6"/>
  <c r="E7" i="6" l="1"/>
  <c r="M3" i="6" s="1"/>
  <c r="M9" i="6" s="1"/>
  <c r="D7" i="6"/>
  <c r="M2" i="6" s="1"/>
  <c r="E6" i="6"/>
  <c r="L3" i="6" s="1"/>
  <c r="L8" i="6" s="1"/>
  <c r="D6" i="6"/>
  <c r="L2" i="6" s="1"/>
  <c r="E5" i="6"/>
  <c r="K3" i="6" s="1"/>
  <c r="K7" i="6" s="1"/>
  <c r="D5" i="6"/>
  <c r="K2" i="6" s="1"/>
  <c r="E4" i="6"/>
  <c r="J3" i="6" s="1"/>
  <c r="J6" i="6" s="1"/>
  <c r="D4" i="6"/>
  <c r="J2" i="6" s="1"/>
  <c r="L6" i="6" s="1"/>
  <c r="E3" i="6"/>
  <c r="I3" i="6" s="1"/>
  <c r="I5" i="6" s="1"/>
  <c r="D3" i="6"/>
  <c r="I2" i="6" s="1"/>
  <c r="E2" i="6"/>
  <c r="H3" i="6" s="1"/>
  <c r="H4" i="6" s="1"/>
  <c r="D2" i="6"/>
  <c r="H2" i="6" s="1"/>
  <c r="K4" i="6" s="1"/>
  <c r="O10" i="5"/>
  <c r="N10" i="5"/>
  <c r="O9" i="5"/>
  <c r="O8" i="5"/>
  <c r="O7" i="5"/>
  <c r="O6" i="5"/>
  <c r="O5" i="5"/>
  <c r="O4" i="5"/>
  <c r="N9" i="5"/>
  <c r="N8" i="5"/>
  <c r="N7" i="5"/>
  <c r="N6" i="5"/>
  <c r="N5" i="5"/>
  <c r="N4" i="5"/>
  <c r="M8" i="5"/>
  <c r="M7" i="5"/>
  <c r="L7" i="5"/>
  <c r="M6" i="5"/>
  <c r="L6" i="5"/>
  <c r="K6" i="5"/>
  <c r="M5" i="5"/>
  <c r="L5" i="5"/>
  <c r="K5" i="5"/>
  <c r="J5" i="5"/>
  <c r="M4" i="5"/>
  <c r="L4" i="5"/>
  <c r="K4" i="5"/>
  <c r="J4" i="5"/>
  <c r="I4" i="5"/>
  <c r="E7" i="5"/>
  <c r="E6" i="5"/>
  <c r="E5" i="5"/>
  <c r="E4" i="5"/>
  <c r="E3" i="5"/>
  <c r="E2" i="5"/>
  <c r="D7" i="5"/>
  <c r="D6" i="5"/>
  <c r="D5" i="5"/>
  <c r="D4" i="5"/>
  <c r="D3" i="5"/>
  <c r="D2" i="5"/>
  <c r="M7" i="6" l="1"/>
  <c r="K5" i="6"/>
  <c r="L5" i="6"/>
  <c r="M8" i="6"/>
  <c r="L4" i="6"/>
  <c r="M6" i="6"/>
  <c r="I4" i="6"/>
  <c r="M4" i="6"/>
  <c r="M5" i="6"/>
  <c r="L7" i="6"/>
  <c r="O7" i="6" s="1"/>
  <c r="J4" i="6"/>
  <c r="J5" i="6"/>
  <c r="K6" i="6"/>
  <c r="N9" i="6"/>
  <c r="O9" i="6"/>
  <c r="N8" i="6"/>
  <c r="N6" i="6" l="1"/>
  <c r="O8" i="6"/>
  <c r="O6" i="6"/>
  <c r="N5" i="6"/>
  <c r="O4" i="6"/>
  <c r="N7" i="6"/>
  <c r="O5" i="6"/>
  <c r="N4" i="6"/>
  <c r="N10" i="6" l="1"/>
  <c r="O10" i="6"/>
  <c r="H21" i="3" l="1"/>
  <c r="Q16" i="3"/>
  <c r="P16" i="3"/>
  <c r="O16" i="3"/>
  <c r="N16" i="3"/>
  <c r="M16" i="3"/>
  <c r="L16" i="3"/>
  <c r="Q15" i="3"/>
  <c r="P15" i="3"/>
  <c r="O15" i="3"/>
  <c r="N15" i="3"/>
  <c r="M15" i="3"/>
  <c r="L15" i="3"/>
  <c r="Q14" i="3"/>
  <c r="P14" i="3"/>
  <c r="O14" i="3"/>
  <c r="N14" i="3"/>
  <c r="M14" i="3"/>
  <c r="L14" i="3"/>
  <c r="Q13" i="3"/>
  <c r="P13" i="3"/>
  <c r="O13" i="3"/>
  <c r="N13" i="3"/>
  <c r="M13" i="3"/>
  <c r="L13" i="3"/>
  <c r="Q12" i="3"/>
  <c r="P12" i="3"/>
  <c r="O12" i="3"/>
  <c r="N12" i="3"/>
  <c r="M12" i="3"/>
  <c r="L12" i="3"/>
  <c r="Q11" i="3"/>
  <c r="P11" i="3"/>
  <c r="O11" i="3"/>
  <c r="N11" i="3"/>
  <c r="M11" i="3"/>
  <c r="L11" i="3"/>
  <c r="Q10" i="3"/>
  <c r="P10" i="3"/>
  <c r="O10" i="3"/>
  <c r="N10" i="3"/>
  <c r="M10" i="3"/>
  <c r="L10" i="3"/>
  <c r="Q9" i="3"/>
  <c r="P9" i="3"/>
  <c r="O9" i="3"/>
  <c r="N9" i="3"/>
  <c r="M9" i="3"/>
  <c r="L9" i="3"/>
  <c r="Q8" i="3"/>
  <c r="P8" i="3"/>
  <c r="O8" i="3"/>
  <c r="N8" i="3"/>
  <c r="M8" i="3"/>
  <c r="L8" i="3"/>
  <c r="Q7" i="3"/>
  <c r="P7" i="3"/>
  <c r="O7" i="3"/>
  <c r="N7" i="3"/>
  <c r="M7" i="3"/>
  <c r="L7" i="3"/>
  <c r="Q6" i="3"/>
  <c r="P6" i="3"/>
  <c r="O6" i="3"/>
  <c r="N6" i="3"/>
  <c r="M6" i="3"/>
  <c r="L6" i="3"/>
  <c r="Q5" i="3"/>
  <c r="P5" i="3"/>
  <c r="O5" i="3"/>
  <c r="N5" i="3"/>
  <c r="M5" i="3"/>
  <c r="L5" i="3"/>
  <c r="Q4" i="3"/>
  <c r="P4" i="3"/>
  <c r="O4" i="3"/>
  <c r="N4" i="3"/>
  <c r="M4" i="3"/>
  <c r="L4" i="3"/>
  <c r="Q3" i="3"/>
  <c r="Q22" i="3" s="1"/>
  <c r="P3" i="3"/>
  <c r="O3" i="3"/>
  <c r="N3" i="3"/>
  <c r="N22" i="3" s="1"/>
  <c r="M3" i="3"/>
  <c r="M17" i="3" s="1"/>
  <c r="L3" i="3"/>
  <c r="Q2" i="3"/>
  <c r="P2" i="3"/>
  <c r="P23" i="3" s="1"/>
  <c r="O2" i="3"/>
  <c r="O22" i="3" s="1"/>
  <c r="N2" i="3"/>
  <c r="M2" i="3"/>
  <c r="L2" i="3"/>
  <c r="L22" i="3" s="1"/>
  <c r="G17" i="3"/>
  <c r="F17" i="3"/>
  <c r="E17" i="3"/>
  <c r="D17" i="3"/>
  <c r="C17" i="3"/>
  <c r="B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17" i="3" s="1"/>
  <c r="C9" i="2"/>
  <c r="C10" i="2" s="1"/>
  <c r="M23" i="3" l="1"/>
  <c r="N23" i="3"/>
  <c r="Q23" i="3"/>
  <c r="O21" i="3"/>
  <c r="M22" i="3"/>
  <c r="O23" i="3"/>
  <c r="L21" i="3"/>
  <c r="L23" i="3"/>
  <c r="L17" i="3"/>
  <c r="P17" i="3"/>
  <c r="N21" i="3"/>
  <c r="P22" i="3"/>
  <c r="Q17" i="3"/>
  <c r="N17" i="3"/>
  <c r="P21" i="3"/>
  <c r="Q18" i="3"/>
  <c r="O17" i="3"/>
  <c r="M21" i="3"/>
  <c r="Q21" i="3"/>
  <c r="O18" i="3"/>
  <c r="L18" i="3"/>
  <c r="L20" i="3" s="1"/>
  <c r="H18" i="3"/>
  <c r="M18" i="3"/>
  <c r="M20" i="3" s="1"/>
  <c r="N18" i="3"/>
  <c r="P18" i="3"/>
  <c r="H20" i="3"/>
  <c r="G17" i="1"/>
  <c r="F17" i="1"/>
  <c r="E17" i="1"/>
  <c r="D17" i="1"/>
  <c r="C17" i="1"/>
  <c r="B17" i="1"/>
  <c r="H18" i="1" s="1"/>
  <c r="P20" i="3" l="1"/>
  <c r="N20" i="3"/>
  <c r="O20" i="3"/>
  <c r="Q20" i="3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17" i="1" l="1"/>
  <c r="H20" i="1" s="1"/>
</calcChain>
</file>

<file path=xl/sharedStrings.xml><?xml version="1.0" encoding="utf-8"?>
<sst xmlns="http://schemas.openxmlformats.org/spreadsheetml/2006/main" count="104" uniqueCount="50">
  <si>
    <t>Respondent</t>
  </si>
  <si>
    <t>1A</t>
  </si>
  <si>
    <t>1B</t>
  </si>
  <si>
    <t>1C</t>
  </si>
  <si>
    <t>1D</t>
  </si>
  <si>
    <t>1E</t>
  </si>
  <si>
    <t>1F</t>
  </si>
  <si>
    <t>Total</t>
  </si>
  <si>
    <t>Variance</t>
  </si>
  <si>
    <t>Sum of Var:</t>
  </si>
  <si>
    <t xml:space="preserve">k = </t>
  </si>
  <si>
    <t xml:space="preserve">alpha = </t>
  </si>
  <si>
    <t xml:space="preserve">r-bar = </t>
  </si>
  <si>
    <t>Alpha-Standardized =</t>
  </si>
  <si>
    <t>Total=</t>
  </si>
  <si>
    <t xml:space="preserve"> k =</t>
  </si>
  <si>
    <t>Alpha</t>
  </si>
  <si>
    <t>Total-1A</t>
  </si>
  <si>
    <t>Total-1B</t>
  </si>
  <si>
    <t>Total-1C</t>
  </si>
  <si>
    <t>Total-1D</t>
  </si>
  <si>
    <t>Total-1E</t>
  </si>
  <si>
    <t>Total-1F</t>
  </si>
  <si>
    <t>Item Variance Total=</t>
  </si>
  <si>
    <t xml:space="preserve">Item-Total Correlation = </t>
  </si>
  <si>
    <t>Variance:</t>
  </si>
  <si>
    <t>Scale Mean without 1 Item=</t>
  </si>
  <si>
    <t>Scale Variance Without Item=</t>
  </si>
  <si>
    <t>Alpha =</t>
  </si>
  <si>
    <t>Item</t>
  </si>
  <si>
    <t>Scale Mean=</t>
  </si>
  <si>
    <t>Judge1</t>
  </si>
  <si>
    <t>Judge2</t>
  </si>
  <si>
    <t>Subject</t>
  </si>
  <si>
    <t>Rank1</t>
  </si>
  <si>
    <t>Rank2</t>
  </si>
  <si>
    <t>SUM C</t>
  </si>
  <si>
    <t>SUM D</t>
  </si>
  <si>
    <t xml:space="preserve">Tie-adjusted Tau = </t>
  </si>
  <si>
    <t xml:space="preserve">T1 = </t>
  </si>
  <si>
    <t>T2=</t>
  </si>
  <si>
    <t xml:space="preserve">Kendall's tau = </t>
  </si>
  <si>
    <t>Judge3</t>
  </si>
  <si>
    <t>Judge4</t>
  </si>
  <si>
    <r>
      <t>Total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</si>
  <si>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S =</t>
  </si>
  <si>
    <t>W=</t>
  </si>
  <si>
    <t>k=</t>
  </si>
  <si>
    <t>n=</t>
  </si>
  <si>
    <t>T=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</si>
</sst>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0" xfId="0" applyFill="1"/>
    <xf numFmtId="164" fontId="0" fillId="2" borderId="0" xfId="0" applyNumberFormat="1" applyFill="1"/>
    <xf numFmtId="164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"/>
    </xf>
    <xf numFmtId="164" fontId="0" fillId="0" borderId="0" xfId="0" applyNumberFormat="1" applyFill="1" applyBorder="1" applyAlignment="1"/>
    <xf numFmtId="164" fontId="0" fillId="0" borderId="2" xfId="0" applyNumberFormat="1" applyFill="1" applyBorder="1" applyAlignment="1"/>
    <xf numFmtId="0" fontId="0" fillId="0" borderId="0" xfId="0" applyAlignment="1">
      <alignment horizontal="left"/>
    </xf>
    <xf numFmtId="164" fontId="0" fillId="2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0" xfId="0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9</xdr:row>
      <xdr:rowOff>19050</xdr:rowOff>
    </xdr:from>
    <xdr:to>
      <xdr:col>13</xdr:col>
      <xdr:colOff>361950</xdr:colOff>
      <xdr:row>10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173355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95250</xdr:colOff>
      <xdr:row>9</xdr:row>
      <xdr:rowOff>9525</xdr:rowOff>
    </xdr:from>
    <xdr:to>
      <xdr:col>14</xdr:col>
      <xdr:colOff>400050</xdr:colOff>
      <xdr:row>10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1724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9</xdr:row>
      <xdr:rowOff>19050</xdr:rowOff>
    </xdr:from>
    <xdr:to>
      <xdr:col>13</xdr:col>
      <xdr:colOff>361950</xdr:colOff>
      <xdr:row>10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173355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95250</xdr:colOff>
      <xdr:row>9</xdr:row>
      <xdr:rowOff>9525</xdr:rowOff>
    </xdr:from>
    <xdr:to>
      <xdr:col>14</xdr:col>
      <xdr:colOff>400050</xdr:colOff>
      <xdr:row>10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1724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B1" workbookViewId="0">
      <selection activeCell="B1" sqref="B1:I1048576"/>
    </sheetView>
  </sheetViews>
  <sheetFormatPr defaultRowHeight="15" x14ac:dyDescent="0.25"/>
  <cols>
    <col min="1" max="1" width="12.85546875" customWidth="1"/>
    <col min="5" max="5" width="13" style="1" customWidth="1"/>
    <col min="6" max="11" width="9.140625" style="1"/>
  </cols>
  <sheetData>
    <row r="1" spans="1:8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" t="s">
        <v>7</v>
      </c>
    </row>
    <row r="2" spans="1:8" x14ac:dyDescent="0.25">
      <c r="A2" s="2">
        <v>1</v>
      </c>
      <c r="B2" s="2">
        <v>5</v>
      </c>
      <c r="C2" s="2">
        <v>5</v>
      </c>
      <c r="D2" s="2">
        <v>3</v>
      </c>
      <c r="E2" s="2">
        <v>3</v>
      </c>
      <c r="F2" s="2">
        <v>2</v>
      </c>
      <c r="G2" s="2">
        <v>2</v>
      </c>
      <c r="H2" s="1">
        <f>SUM(B2:G2)</f>
        <v>20</v>
      </c>
    </row>
    <row r="3" spans="1:8" x14ac:dyDescent="0.25">
      <c r="A3" s="2">
        <v>2</v>
      </c>
      <c r="B3" s="2">
        <v>4</v>
      </c>
      <c r="C3" s="2">
        <v>4</v>
      </c>
      <c r="D3" s="2">
        <v>3</v>
      </c>
      <c r="E3" s="2">
        <v>5</v>
      </c>
      <c r="F3" s="2">
        <v>4</v>
      </c>
      <c r="G3" s="2">
        <v>4</v>
      </c>
      <c r="H3" s="2">
        <f t="shared" ref="H3:H16" si="0">SUM(B3:G3)</f>
        <v>24</v>
      </c>
    </row>
    <row r="4" spans="1:8" x14ac:dyDescent="0.25">
      <c r="A4" s="2">
        <v>3</v>
      </c>
      <c r="B4" s="2">
        <v>4</v>
      </c>
      <c r="C4" s="2">
        <v>5</v>
      </c>
      <c r="D4" s="2">
        <v>4</v>
      </c>
      <c r="E4" s="2">
        <v>4</v>
      </c>
      <c r="F4" s="2">
        <v>4</v>
      </c>
      <c r="G4" s="2">
        <v>4</v>
      </c>
      <c r="H4" s="2">
        <f t="shared" si="0"/>
        <v>25</v>
      </c>
    </row>
    <row r="5" spans="1:8" x14ac:dyDescent="0.25">
      <c r="A5" s="2">
        <v>4</v>
      </c>
      <c r="B5" s="2">
        <v>5</v>
      </c>
      <c r="C5" s="2">
        <v>3</v>
      </c>
      <c r="D5" s="2">
        <v>4</v>
      </c>
      <c r="E5" s="2">
        <v>4</v>
      </c>
      <c r="F5" s="2">
        <v>2</v>
      </c>
      <c r="G5" s="2">
        <v>2</v>
      </c>
      <c r="H5" s="2">
        <f t="shared" si="0"/>
        <v>20</v>
      </c>
    </row>
    <row r="6" spans="1:8" x14ac:dyDescent="0.25">
      <c r="A6" s="2">
        <v>5</v>
      </c>
      <c r="B6" s="2">
        <v>4</v>
      </c>
      <c r="C6" s="2">
        <v>3</v>
      </c>
      <c r="D6" s="2">
        <v>5</v>
      </c>
      <c r="E6" s="2">
        <v>4</v>
      </c>
      <c r="F6" s="2">
        <v>3</v>
      </c>
      <c r="G6" s="2">
        <v>3</v>
      </c>
      <c r="H6" s="2">
        <f t="shared" si="0"/>
        <v>22</v>
      </c>
    </row>
    <row r="7" spans="1:8" x14ac:dyDescent="0.25">
      <c r="A7" s="2">
        <v>6</v>
      </c>
      <c r="B7" s="2">
        <v>5</v>
      </c>
      <c r="C7" s="2">
        <v>2</v>
      </c>
      <c r="D7" s="2">
        <v>1</v>
      </c>
      <c r="E7" s="2">
        <v>1</v>
      </c>
      <c r="F7" s="2">
        <v>1</v>
      </c>
      <c r="G7" s="2">
        <v>1</v>
      </c>
      <c r="H7" s="2">
        <f t="shared" si="0"/>
        <v>11</v>
      </c>
    </row>
    <row r="8" spans="1:8" x14ac:dyDescent="0.25">
      <c r="A8" s="2">
        <v>7</v>
      </c>
      <c r="B8" s="2">
        <v>5</v>
      </c>
      <c r="C8" s="2">
        <v>5</v>
      </c>
      <c r="D8" s="2">
        <v>4</v>
      </c>
      <c r="E8" s="2">
        <v>4</v>
      </c>
      <c r="F8" s="2">
        <v>4</v>
      </c>
      <c r="G8" s="2">
        <v>4</v>
      </c>
      <c r="H8" s="2">
        <f t="shared" si="0"/>
        <v>26</v>
      </c>
    </row>
    <row r="9" spans="1:8" x14ac:dyDescent="0.25">
      <c r="A9" s="2">
        <v>8</v>
      </c>
      <c r="B9" s="2">
        <v>4</v>
      </c>
      <c r="C9" s="2">
        <v>4</v>
      </c>
      <c r="D9" s="2">
        <v>3</v>
      </c>
      <c r="E9" s="2">
        <v>2</v>
      </c>
      <c r="F9" s="2">
        <v>1</v>
      </c>
      <c r="G9" s="2">
        <v>1</v>
      </c>
      <c r="H9" s="2">
        <f t="shared" si="0"/>
        <v>15</v>
      </c>
    </row>
    <row r="10" spans="1:8" x14ac:dyDescent="0.25">
      <c r="A10" s="2">
        <v>9</v>
      </c>
      <c r="B10" s="2">
        <v>5</v>
      </c>
      <c r="C10" s="2">
        <v>5</v>
      </c>
      <c r="D10" s="2">
        <v>1</v>
      </c>
      <c r="E10" s="2">
        <v>1</v>
      </c>
      <c r="F10" s="2">
        <v>1</v>
      </c>
      <c r="G10" s="2">
        <v>1</v>
      </c>
      <c r="H10" s="2">
        <f t="shared" si="0"/>
        <v>14</v>
      </c>
    </row>
    <row r="11" spans="1:8" x14ac:dyDescent="0.25">
      <c r="A11" s="2">
        <v>10</v>
      </c>
      <c r="B11" s="2">
        <v>5</v>
      </c>
      <c r="C11" s="2">
        <v>4</v>
      </c>
      <c r="D11" s="2">
        <v>1</v>
      </c>
      <c r="E11" s="2">
        <v>2</v>
      </c>
      <c r="F11" s="2">
        <v>2</v>
      </c>
      <c r="G11" s="2">
        <v>1</v>
      </c>
      <c r="H11" s="2">
        <f t="shared" si="0"/>
        <v>15</v>
      </c>
    </row>
    <row r="12" spans="1:8" x14ac:dyDescent="0.25">
      <c r="A12" s="2">
        <v>11</v>
      </c>
      <c r="B12" s="2">
        <v>4</v>
      </c>
      <c r="C12" s="2">
        <v>4</v>
      </c>
      <c r="D12" s="2">
        <v>3</v>
      </c>
      <c r="E12" s="2">
        <v>4</v>
      </c>
      <c r="F12" s="2">
        <v>3</v>
      </c>
      <c r="G12" s="2">
        <v>2</v>
      </c>
      <c r="H12" s="2">
        <f t="shared" si="0"/>
        <v>20</v>
      </c>
    </row>
    <row r="13" spans="1:8" x14ac:dyDescent="0.25">
      <c r="A13" s="2">
        <v>12</v>
      </c>
      <c r="B13" s="2">
        <v>3</v>
      </c>
      <c r="C13" s="2">
        <v>2</v>
      </c>
      <c r="D13" s="2">
        <v>3</v>
      </c>
      <c r="E13" s="2">
        <v>4</v>
      </c>
      <c r="F13" s="2">
        <v>3</v>
      </c>
      <c r="G13" s="2">
        <v>4</v>
      </c>
      <c r="H13" s="2">
        <f t="shared" si="0"/>
        <v>19</v>
      </c>
    </row>
    <row r="14" spans="1:8" x14ac:dyDescent="0.25">
      <c r="A14" s="2">
        <v>13</v>
      </c>
      <c r="B14" s="2">
        <v>5</v>
      </c>
      <c r="C14" s="2">
        <v>5</v>
      </c>
      <c r="D14" s="2">
        <v>5</v>
      </c>
      <c r="E14" s="2">
        <v>1</v>
      </c>
      <c r="F14" s="2">
        <v>4</v>
      </c>
      <c r="G14" s="2">
        <v>1</v>
      </c>
      <c r="H14" s="2">
        <f t="shared" si="0"/>
        <v>21</v>
      </c>
    </row>
    <row r="15" spans="1:8" x14ac:dyDescent="0.25">
      <c r="A15" s="2">
        <v>14</v>
      </c>
      <c r="B15" s="2">
        <v>5</v>
      </c>
      <c r="C15" s="2">
        <v>5</v>
      </c>
      <c r="D15" s="2">
        <v>3</v>
      </c>
      <c r="E15" s="2">
        <v>2</v>
      </c>
      <c r="F15" s="2">
        <v>4</v>
      </c>
      <c r="G15" s="2">
        <v>4</v>
      </c>
      <c r="H15" s="2">
        <f t="shared" si="0"/>
        <v>23</v>
      </c>
    </row>
    <row r="16" spans="1:8" x14ac:dyDescent="0.25">
      <c r="A16" s="2">
        <v>15</v>
      </c>
      <c r="B16" s="2">
        <v>5</v>
      </c>
      <c r="C16" s="2">
        <v>4</v>
      </c>
      <c r="D16" s="2">
        <v>3</v>
      </c>
      <c r="E16" s="2">
        <v>2</v>
      </c>
      <c r="F16" s="2">
        <v>4</v>
      </c>
      <c r="G16" s="2">
        <v>2</v>
      </c>
      <c r="H16" s="2">
        <f t="shared" si="0"/>
        <v>20</v>
      </c>
    </row>
    <row r="17" spans="1:8" x14ac:dyDescent="0.25">
      <c r="A17" s="5" t="s">
        <v>8</v>
      </c>
      <c r="B17" s="6">
        <f>_xlfn.VAR.S(B2:B16)</f>
        <v>0.40952380952381062</v>
      </c>
      <c r="C17" s="6">
        <f t="shared" ref="C17:H17" si="1">_xlfn.VAR.S(C2:C16)</f>
        <v>1.1428571428571428</v>
      </c>
      <c r="D17" s="6">
        <f t="shared" si="1"/>
        <v>1.6380952380952383</v>
      </c>
      <c r="E17" s="6">
        <f t="shared" si="1"/>
        <v>1.8380952380952382</v>
      </c>
      <c r="F17" s="6">
        <f t="shared" si="1"/>
        <v>1.4571428571428575</v>
      </c>
      <c r="G17" s="6">
        <f t="shared" si="1"/>
        <v>1.6857142857142853</v>
      </c>
      <c r="H17" s="6">
        <f t="shared" si="1"/>
        <v>18.380952380952358</v>
      </c>
    </row>
    <row r="18" spans="1:8" x14ac:dyDescent="0.25">
      <c r="A18" t="s">
        <v>9</v>
      </c>
      <c r="G18" s="1" t="s">
        <v>14</v>
      </c>
      <c r="H18" s="7">
        <f>SUM(B17:G17)</f>
        <v>8.1714285714285726</v>
      </c>
    </row>
    <row r="19" spans="1:8" x14ac:dyDescent="0.25">
      <c r="A19" t="s">
        <v>10</v>
      </c>
      <c r="G19" s="1" t="s">
        <v>15</v>
      </c>
      <c r="H19" s="1">
        <v>6</v>
      </c>
    </row>
    <row r="20" spans="1:8" x14ac:dyDescent="0.25">
      <c r="A20" t="s">
        <v>11</v>
      </c>
      <c r="G20" s="1" t="s">
        <v>16</v>
      </c>
      <c r="H20" s="1">
        <f>(H19/(H19-1))*(1-H18/H17)</f>
        <v>0.66652849740932563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A16" sqref="A16"/>
    </sheetView>
  </sheetViews>
  <sheetFormatPr defaultRowHeight="15" x14ac:dyDescent="0.25"/>
  <cols>
    <col min="1" max="1" width="9.140625" style="2"/>
    <col min="2" max="2" width="11.42578125" style="2" customWidth="1"/>
  </cols>
  <sheetData>
    <row r="1" spans="1:7" x14ac:dyDescent="0.25">
      <c r="A1" s="10"/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</row>
    <row r="2" spans="1:7" x14ac:dyDescent="0.25">
      <c r="A2" s="8" t="s">
        <v>1</v>
      </c>
      <c r="B2" s="8">
        <v>1</v>
      </c>
      <c r="C2" s="8"/>
      <c r="D2" s="8"/>
      <c r="E2" s="8"/>
      <c r="F2" s="8"/>
      <c r="G2" s="8"/>
    </row>
    <row r="3" spans="1:7" x14ac:dyDescent="0.25">
      <c r="A3" s="8" t="s">
        <v>2</v>
      </c>
      <c r="B3" s="11">
        <v>0.41763453479227841</v>
      </c>
      <c r="C3" s="8">
        <v>1</v>
      </c>
      <c r="D3" s="8"/>
      <c r="E3" s="8"/>
      <c r="F3" s="8"/>
      <c r="G3" s="8"/>
    </row>
    <row r="4" spans="1:7" x14ac:dyDescent="0.25">
      <c r="A4" s="8" t="s">
        <v>3</v>
      </c>
      <c r="B4" s="11">
        <v>-0.22093023255813943</v>
      </c>
      <c r="C4" s="11">
        <v>0.15661295054710445</v>
      </c>
      <c r="D4" s="8">
        <v>1</v>
      </c>
      <c r="E4" s="8"/>
      <c r="F4" s="8"/>
      <c r="G4" s="8"/>
    </row>
    <row r="5" spans="1:7" x14ac:dyDescent="0.25">
      <c r="A5" s="8" t="s">
        <v>4</v>
      </c>
      <c r="B5" s="11">
        <v>-0.57080853903874551</v>
      </c>
      <c r="C5" s="11">
        <v>-0.14784724647471612</v>
      </c>
      <c r="D5" s="11">
        <v>0.45829339432437755</v>
      </c>
      <c r="E5" s="8">
        <v>1</v>
      </c>
      <c r="F5" s="8"/>
      <c r="G5" s="8"/>
    </row>
    <row r="6" spans="1:7" x14ac:dyDescent="0.25">
      <c r="A6" s="8" t="s">
        <v>5</v>
      </c>
      <c r="B6" s="11">
        <v>-0.12945217625467909</v>
      </c>
      <c r="C6" s="11">
        <v>0.33210558207753582</v>
      </c>
      <c r="D6" s="11">
        <v>0.61027454520063007</v>
      </c>
      <c r="E6" s="11">
        <v>0.4189943112451967</v>
      </c>
      <c r="F6" s="8">
        <v>1</v>
      </c>
      <c r="G6" s="8"/>
    </row>
    <row r="7" spans="1:7" ht="15.75" thickBot="1" x14ac:dyDescent="0.3">
      <c r="A7" s="9" t="s">
        <v>6</v>
      </c>
      <c r="B7" s="12">
        <v>-0.44703728419978789</v>
      </c>
      <c r="C7" s="12">
        <v>5.1461685599538648E-2</v>
      </c>
      <c r="D7" s="12">
        <v>0.41264980079980451</v>
      </c>
      <c r="E7" s="12">
        <v>0.72229727767541441</v>
      </c>
      <c r="F7" s="12">
        <v>0.6927435689894238</v>
      </c>
      <c r="G7" s="9">
        <v>1</v>
      </c>
    </row>
    <row r="9" spans="1:7" x14ac:dyDescent="0.25">
      <c r="B9" s="2" t="s">
        <v>12</v>
      </c>
      <c r="C9" s="2">
        <f>AVERAGE(F7,E6:E7,D5:D7,C4:C7,B3:B7)</f>
        <v>0.18379947818168238</v>
      </c>
    </row>
    <row r="10" spans="1:7" x14ac:dyDescent="0.25">
      <c r="A10" s="13" t="s">
        <v>13</v>
      </c>
      <c r="C10" s="2">
        <f>6*C9/(1+(6-1)*C9)</f>
        <v>0.57467345933599945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H20" sqref="H20"/>
    </sheetView>
  </sheetViews>
  <sheetFormatPr defaultRowHeight="15" x14ac:dyDescent="0.25"/>
  <cols>
    <col min="1" max="1" width="10.7109375" customWidth="1"/>
    <col min="2" max="2" width="9.140625" style="2"/>
    <col min="4" max="4" width="8.42578125" customWidth="1"/>
    <col min="5" max="5" width="13" style="2" customWidth="1"/>
    <col min="6" max="11" width="9.140625" style="2"/>
    <col min="20" max="20" width="9.140625" style="2"/>
  </cols>
  <sheetData>
    <row r="1" spans="2:24" x14ac:dyDescent="0.25"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20" t="s">
        <v>6</v>
      </c>
      <c r="H1" s="30" t="s">
        <v>7</v>
      </c>
      <c r="I1" s="18"/>
      <c r="J1" s="18"/>
      <c r="L1" s="15" t="s">
        <v>17</v>
      </c>
      <c r="M1" s="15" t="s">
        <v>18</v>
      </c>
      <c r="N1" s="15" t="s">
        <v>19</v>
      </c>
      <c r="O1" s="15" t="s">
        <v>20</v>
      </c>
      <c r="P1" s="15" t="s">
        <v>21</v>
      </c>
      <c r="Q1" s="15" t="s">
        <v>22</v>
      </c>
      <c r="T1" s="15" t="s">
        <v>29</v>
      </c>
      <c r="U1" s="16" t="s">
        <v>26</v>
      </c>
      <c r="V1" s="16" t="s">
        <v>27</v>
      </c>
      <c r="W1" s="16" t="s">
        <v>24</v>
      </c>
      <c r="X1" s="2" t="s">
        <v>28</v>
      </c>
    </row>
    <row r="2" spans="2:24" x14ac:dyDescent="0.25">
      <c r="B2" s="2">
        <v>5</v>
      </c>
      <c r="C2" s="2">
        <v>5</v>
      </c>
      <c r="D2" s="2">
        <v>3</v>
      </c>
      <c r="E2" s="2">
        <v>3</v>
      </c>
      <c r="F2" s="2">
        <v>2</v>
      </c>
      <c r="G2" s="21">
        <v>2</v>
      </c>
      <c r="H2" s="18">
        <f>SUM(B2:G2)</f>
        <v>20</v>
      </c>
      <c r="I2" s="18"/>
      <c r="J2" s="18"/>
      <c r="L2">
        <f>SUM(C2:G2)</f>
        <v>15</v>
      </c>
      <c r="M2">
        <f>SUM(B2,D2:G2)</f>
        <v>15</v>
      </c>
      <c r="N2">
        <f>SUM(B2:C2,E2:G2)</f>
        <v>17</v>
      </c>
      <c r="O2">
        <f>SUM(B2:D2,F2:G2)</f>
        <v>17</v>
      </c>
      <c r="P2">
        <f>SUM(B2:E2,G2)</f>
        <v>18</v>
      </c>
      <c r="Q2">
        <f>SUM(B2:F2)</f>
        <v>18</v>
      </c>
      <c r="T2" s="2" t="s">
        <v>1</v>
      </c>
      <c r="U2" s="28">
        <v>15.133333333333333</v>
      </c>
      <c r="V2" s="28">
        <v>19.695238095238079</v>
      </c>
      <c r="W2" s="28">
        <v>-0.30348629532003296</v>
      </c>
      <c r="X2" s="29">
        <v>0.75737427466150842</v>
      </c>
    </row>
    <row r="3" spans="2:24" x14ac:dyDescent="0.25">
      <c r="B3" s="2">
        <v>4</v>
      </c>
      <c r="C3" s="2">
        <v>4</v>
      </c>
      <c r="D3" s="2">
        <v>3</v>
      </c>
      <c r="E3" s="2">
        <v>5</v>
      </c>
      <c r="F3" s="2">
        <v>4</v>
      </c>
      <c r="G3" s="21">
        <v>4</v>
      </c>
      <c r="H3" s="18">
        <f t="shared" ref="H3:H16" si="0">SUM(B3:G3)</f>
        <v>24</v>
      </c>
      <c r="I3" s="18"/>
      <c r="J3" s="18"/>
      <c r="L3">
        <f t="shared" ref="L3:L16" si="1">SUM(C3:G3)</f>
        <v>20</v>
      </c>
      <c r="M3">
        <f t="shared" ref="M3:M16" si="2">SUM(B3,D3:G3)</f>
        <v>20</v>
      </c>
      <c r="N3">
        <f t="shared" ref="N3:N16" si="3">SUM(B3:C3,E3:G3)</f>
        <v>21</v>
      </c>
      <c r="O3">
        <f t="shared" ref="O3:O16" si="4">SUM(B3:D3,F3:G3)</f>
        <v>19</v>
      </c>
      <c r="P3">
        <f t="shared" ref="P3:P16" si="5">SUM(B3:E3,G3)</f>
        <v>20</v>
      </c>
      <c r="Q3">
        <f t="shared" ref="Q3:Q16" si="6">SUM(B3:F3)</f>
        <v>20</v>
      </c>
      <c r="T3" s="2" t="s">
        <v>2</v>
      </c>
      <c r="U3" s="28">
        <v>15.666666666666666</v>
      </c>
      <c r="V3" s="28">
        <v>15.666666666666677</v>
      </c>
      <c r="W3" s="28">
        <v>0.18568651885011672</v>
      </c>
      <c r="X3" s="29">
        <v>0.68920972644376932</v>
      </c>
    </row>
    <row r="4" spans="2:24" x14ac:dyDescent="0.25">
      <c r="B4" s="2">
        <v>4</v>
      </c>
      <c r="C4" s="2">
        <v>5</v>
      </c>
      <c r="D4" s="2">
        <v>4</v>
      </c>
      <c r="E4" s="2">
        <v>4</v>
      </c>
      <c r="F4" s="2">
        <v>4</v>
      </c>
      <c r="G4" s="21">
        <v>4</v>
      </c>
      <c r="H4" s="18">
        <f t="shared" si="0"/>
        <v>25</v>
      </c>
      <c r="I4" s="18"/>
      <c r="J4" s="18"/>
      <c r="L4">
        <f t="shared" si="1"/>
        <v>21</v>
      </c>
      <c r="M4">
        <f t="shared" si="2"/>
        <v>20</v>
      </c>
      <c r="N4">
        <f t="shared" si="3"/>
        <v>21</v>
      </c>
      <c r="O4">
        <f t="shared" si="4"/>
        <v>21</v>
      </c>
      <c r="P4">
        <f t="shared" si="5"/>
        <v>21</v>
      </c>
      <c r="Q4">
        <f t="shared" si="6"/>
        <v>21</v>
      </c>
      <c r="T4" s="2" t="s">
        <v>3</v>
      </c>
      <c r="U4" s="28">
        <v>16.600000000000001</v>
      </c>
      <c r="V4" s="28">
        <v>11.828571428571454</v>
      </c>
      <c r="W4" s="28">
        <v>0.55820623688610904</v>
      </c>
      <c r="X4" s="29">
        <v>0.55958132045088704</v>
      </c>
    </row>
    <row r="5" spans="2:24" x14ac:dyDescent="0.25">
      <c r="B5" s="2">
        <v>5</v>
      </c>
      <c r="C5" s="2">
        <v>3</v>
      </c>
      <c r="D5" s="2">
        <v>4</v>
      </c>
      <c r="E5" s="2">
        <v>4</v>
      </c>
      <c r="F5" s="2">
        <v>2</v>
      </c>
      <c r="G5" s="21">
        <v>2</v>
      </c>
      <c r="H5" s="18">
        <f t="shared" si="0"/>
        <v>20</v>
      </c>
      <c r="I5" s="18"/>
      <c r="J5" s="18"/>
      <c r="L5">
        <f t="shared" si="1"/>
        <v>15</v>
      </c>
      <c r="M5">
        <f t="shared" si="2"/>
        <v>17</v>
      </c>
      <c r="N5">
        <f t="shared" si="3"/>
        <v>16</v>
      </c>
      <c r="O5">
        <f t="shared" si="4"/>
        <v>16</v>
      </c>
      <c r="P5">
        <f t="shared" si="5"/>
        <v>18</v>
      </c>
      <c r="Q5">
        <f t="shared" si="6"/>
        <v>18</v>
      </c>
      <c r="T5" s="2" t="s">
        <v>4</v>
      </c>
      <c r="U5" s="28">
        <v>16.8</v>
      </c>
      <c r="V5" s="28">
        <v>12.457142857142831</v>
      </c>
      <c r="W5" s="28">
        <v>0.42691829866034725</v>
      </c>
      <c r="X5" s="29">
        <v>0.61448776758409651</v>
      </c>
    </row>
    <row r="6" spans="2:24" x14ac:dyDescent="0.25">
      <c r="B6" s="2">
        <v>4</v>
      </c>
      <c r="C6" s="2">
        <v>3</v>
      </c>
      <c r="D6" s="2">
        <v>5</v>
      </c>
      <c r="E6" s="2">
        <v>4</v>
      </c>
      <c r="F6" s="2">
        <v>3</v>
      </c>
      <c r="G6" s="21">
        <v>3</v>
      </c>
      <c r="H6" s="18">
        <f t="shared" si="0"/>
        <v>22</v>
      </c>
      <c r="I6" s="18"/>
      <c r="J6" s="18"/>
      <c r="L6">
        <f t="shared" si="1"/>
        <v>18</v>
      </c>
      <c r="M6">
        <f t="shared" si="2"/>
        <v>19</v>
      </c>
      <c r="N6">
        <f t="shared" si="3"/>
        <v>17</v>
      </c>
      <c r="O6">
        <f t="shared" si="4"/>
        <v>18</v>
      </c>
      <c r="P6">
        <f t="shared" si="5"/>
        <v>19</v>
      </c>
      <c r="Q6">
        <f t="shared" si="6"/>
        <v>19</v>
      </c>
      <c r="T6" s="2" t="s">
        <v>5</v>
      </c>
      <c r="U6" s="28">
        <v>16.866666666666667</v>
      </c>
      <c r="V6" s="28">
        <v>10.838095238095255</v>
      </c>
      <c r="W6" s="28">
        <v>0.76569183510977079</v>
      </c>
      <c r="X6" s="29">
        <v>0.47561511423550196</v>
      </c>
    </row>
    <row r="7" spans="2:24" x14ac:dyDescent="0.25">
      <c r="B7" s="2">
        <v>5</v>
      </c>
      <c r="C7" s="2">
        <v>2</v>
      </c>
      <c r="D7" s="2">
        <v>1</v>
      </c>
      <c r="E7" s="2">
        <v>1</v>
      </c>
      <c r="F7" s="2">
        <v>1</v>
      </c>
      <c r="G7" s="21">
        <v>1</v>
      </c>
      <c r="H7" s="18">
        <f t="shared" si="0"/>
        <v>11</v>
      </c>
      <c r="I7" s="18"/>
      <c r="J7" s="18"/>
      <c r="L7">
        <f t="shared" si="1"/>
        <v>6</v>
      </c>
      <c r="M7">
        <f t="shared" si="2"/>
        <v>9</v>
      </c>
      <c r="N7">
        <f t="shared" si="3"/>
        <v>10</v>
      </c>
      <c r="O7">
        <f t="shared" si="4"/>
        <v>10</v>
      </c>
      <c r="P7">
        <f t="shared" si="5"/>
        <v>10</v>
      </c>
      <c r="Q7">
        <f t="shared" si="6"/>
        <v>10</v>
      </c>
      <c r="T7" s="2" t="s">
        <v>6</v>
      </c>
      <c r="U7" s="28">
        <v>17.266666666666666</v>
      </c>
      <c r="V7" s="28">
        <v>11.209523809523814</v>
      </c>
      <c r="W7" s="28">
        <v>0.63098294850273939</v>
      </c>
      <c r="X7" s="29">
        <v>0.52676295666949879</v>
      </c>
    </row>
    <row r="8" spans="2:24" x14ac:dyDescent="0.25">
      <c r="B8" s="2">
        <v>5</v>
      </c>
      <c r="C8" s="2">
        <v>5</v>
      </c>
      <c r="D8" s="2">
        <v>4</v>
      </c>
      <c r="E8" s="2">
        <v>4</v>
      </c>
      <c r="F8" s="2">
        <v>4</v>
      </c>
      <c r="G8" s="21">
        <v>4</v>
      </c>
      <c r="H8" s="18">
        <f t="shared" si="0"/>
        <v>26</v>
      </c>
      <c r="I8" s="18"/>
      <c r="J8" s="18"/>
      <c r="L8">
        <f t="shared" si="1"/>
        <v>21</v>
      </c>
      <c r="M8">
        <f t="shared" si="2"/>
        <v>21</v>
      </c>
      <c r="N8">
        <f t="shared" si="3"/>
        <v>22</v>
      </c>
      <c r="O8">
        <f t="shared" si="4"/>
        <v>22</v>
      </c>
      <c r="P8">
        <f t="shared" si="5"/>
        <v>22</v>
      </c>
      <c r="Q8">
        <f t="shared" si="6"/>
        <v>22</v>
      </c>
    </row>
    <row r="9" spans="2:24" x14ac:dyDescent="0.25">
      <c r="B9" s="2">
        <v>4</v>
      </c>
      <c r="C9" s="2">
        <v>4</v>
      </c>
      <c r="D9" s="2">
        <v>3</v>
      </c>
      <c r="E9" s="2">
        <v>2</v>
      </c>
      <c r="F9" s="2">
        <v>1</v>
      </c>
      <c r="G9" s="21">
        <v>1</v>
      </c>
      <c r="H9" s="18">
        <f t="shared" si="0"/>
        <v>15</v>
      </c>
      <c r="I9" s="18"/>
      <c r="J9" s="18"/>
      <c r="L9">
        <f t="shared" si="1"/>
        <v>11</v>
      </c>
      <c r="M9">
        <f t="shared" si="2"/>
        <v>11</v>
      </c>
      <c r="N9">
        <f t="shared" si="3"/>
        <v>12</v>
      </c>
      <c r="O9">
        <f t="shared" si="4"/>
        <v>13</v>
      </c>
      <c r="P9">
        <f t="shared" si="5"/>
        <v>14</v>
      </c>
      <c r="Q9">
        <f t="shared" si="6"/>
        <v>14</v>
      </c>
    </row>
    <row r="10" spans="2:24" x14ac:dyDescent="0.25">
      <c r="B10" s="2">
        <v>5</v>
      </c>
      <c r="C10" s="2">
        <v>5</v>
      </c>
      <c r="D10" s="2">
        <v>1</v>
      </c>
      <c r="E10" s="2">
        <v>1</v>
      </c>
      <c r="F10" s="2">
        <v>1</v>
      </c>
      <c r="G10" s="21">
        <v>1</v>
      </c>
      <c r="H10" s="18">
        <f t="shared" si="0"/>
        <v>14</v>
      </c>
      <c r="I10" s="18"/>
      <c r="J10" s="18"/>
      <c r="L10">
        <f t="shared" si="1"/>
        <v>9</v>
      </c>
      <c r="M10">
        <f t="shared" si="2"/>
        <v>9</v>
      </c>
      <c r="N10">
        <f t="shared" si="3"/>
        <v>13</v>
      </c>
      <c r="O10">
        <f t="shared" si="4"/>
        <v>13</v>
      </c>
      <c r="P10">
        <f t="shared" si="5"/>
        <v>13</v>
      </c>
      <c r="Q10">
        <f t="shared" si="6"/>
        <v>13</v>
      </c>
    </row>
    <row r="11" spans="2:24" x14ac:dyDescent="0.25">
      <c r="B11" s="2">
        <v>5</v>
      </c>
      <c r="C11" s="2">
        <v>4</v>
      </c>
      <c r="D11" s="2">
        <v>1</v>
      </c>
      <c r="E11" s="2">
        <v>2</v>
      </c>
      <c r="F11" s="2">
        <v>2</v>
      </c>
      <c r="G11" s="21">
        <v>1</v>
      </c>
      <c r="H11" s="18">
        <f t="shared" si="0"/>
        <v>15</v>
      </c>
      <c r="I11" s="18"/>
      <c r="J11" s="18"/>
      <c r="L11">
        <f t="shared" si="1"/>
        <v>10</v>
      </c>
      <c r="M11">
        <f t="shared" si="2"/>
        <v>11</v>
      </c>
      <c r="N11">
        <f t="shared" si="3"/>
        <v>14</v>
      </c>
      <c r="O11">
        <f t="shared" si="4"/>
        <v>13</v>
      </c>
      <c r="P11">
        <f t="shared" si="5"/>
        <v>13</v>
      </c>
      <c r="Q11">
        <f t="shared" si="6"/>
        <v>14</v>
      </c>
    </row>
    <row r="12" spans="2:24" x14ac:dyDescent="0.25">
      <c r="B12" s="2">
        <v>4</v>
      </c>
      <c r="C12" s="2">
        <v>4</v>
      </c>
      <c r="D12" s="2">
        <v>3</v>
      </c>
      <c r="E12" s="2">
        <v>4</v>
      </c>
      <c r="F12" s="2">
        <v>3</v>
      </c>
      <c r="G12" s="21">
        <v>2</v>
      </c>
      <c r="H12" s="18">
        <f t="shared" si="0"/>
        <v>20</v>
      </c>
      <c r="I12" s="18"/>
      <c r="J12" s="18"/>
      <c r="L12">
        <f t="shared" si="1"/>
        <v>16</v>
      </c>
      <c r="M12">
        <f t="shared" si="2"/>
        <v>16</v>
      </c>
      <c r="N12">
        <f t="shared" si="3"/>
        <v>17</v>
      </c>
      <c r="O12">
        <f t="shared" si="4"/>
        <v>16</v>
      </c>
      <c r="P12">
        <f t="shared" si="5"/>
        <v>17</v>
      </c>
      <c r="Q12">
        <f t="shared" si="6"/>
        <v>18</v>
      </c>
    </row>
    <row r="13" spans="2:24" x14ac:dyDescent="0.25">
      <c r="B13" s="2">
        <v>3</v>
      </c>
      <c r="C13" s="2">
        <v>2</v>
      </c>
      <c r="D13" s="2">
        <v>3</v>
      </c>
      <c r="E13" s="2">
        <v>4</v>
      </c>
      <c r="F13" s="2">
        <v>3</v>
      </c>
      <c r="G13" s="21">
        <v>4</v>
      </c>
      <c r="H13" s="18">
        <f t="shared" si="0"/>
        <v>19</v>
      </c>
      <c r="I13" s="18"/>
      <c r="J13" s="18"/>
      <c r="L13">
        <f t="shared" si="1"/>
        <v>16</v>
      </c>
      <c r="M13">
        <f t="shared" si="2"/>
        <v>17</v>
      </c>
      <c r="N13">
        <f t="shared" si="3"/>
        <v>16</v>
      </c>
      <c r="O13">
        <f t="shared" si="4"/>
        <v>15</v>
      </c>
      <c r="P13">
        <f t="shared" si="5"/>
        <v>16</v>
      </c>
      <c r="Q13">
        <f t="shared" si="6"/>
        <v>15</v>
      </c>
    </row>
    <row r="14" spans="2:24" x14ac:dyDescent="0.25">
      <c r="B14" s="2">
        <v>5</v>
      </c>
      <c r="C14" s="2">
        <v>5</v>
      </c>
      <c r="D14" s="2">
        <v>5</v>
      </c>
      <c r="E14" s="2">
        <v>1</v>
      </c>
      <c r="F14" s="2">
        <v>4</v>
      </c>
      <c r="G14" s="21">
        <v>1</v>
      </c>
      <c r="H14" s="18">
        <f t="shared" si="0"/>
        <v>21</v>
      </c>
      <c r="I14" s="18"/>
      <c r="J14" s="18"/>
      <c r="L14">
        <f t="shared" si="1"/>
        <v>16</v>
      </c>
      <c r="M14">
        <f t="shared" si="2"/>
        <v>16</v>
      </c>
      <c r="N14">
        <f t="shared" si="3"/>
        <v>16</v>
      </c>
      <c r="O14">
        <f t="shared" si="4"/>
        <v>20</v>
      </c>
      <c r="P14">
        <f t="shared" si="5"/>
        <v>17</v>
      </c>
      <c r="Q14">
        <f t="shared" si="6"/>
        <v>20</v>
      </c>
    </row>
    <row r="15" spans="2:24" x14ac:dyDescent="0.25">
      <c r="B15" s="2">
        <v>5</v>
      </c>
      <c r="C15" s="2">
        <v>5</v>
      </c>
      <c r="D15" s="2">
        <v>3</v>
      </c>
      <c r="E15" s="2">
        <v>2</v>
      </c>
      <c r="F15" s="2">
        <v>4</v>
      </c>
      <c r="G15" s="21">
        <v>4</v>
      </c>
      <c r="H15" s="18">
        <f t="shared" si="0"/>
        <v>23</v>
      </c>
      <c r="I15" s="18"/>
      <c r="J15" s="18"/>
      <c r="L15">
        <f t="shared" si="1"/>
        <v>18</v>
      </c>
      <c r="M15">
        <f t="shared" si="2"/>
        <v>18</v>
      </c>
      <c r="N15">
        <f t="shared" si="3"/>
        <v>20</v>
      </c>
      <c r="O15">
        <f t="shared" si="4"/>
        <v>21</v>
      </c>
      <c r="P15">
        <f t="shared" si="5"/>
        <v>19</v>
      </c>
      <c r="Q15">
        <f t="shared" si="6"/>
        <v>19</v>
      </c>
    </row>
    <row r="16" spans="2:24" x14ac:dyDescent="0.25">
      <c r="B16" s="23">
        <v>5</v>
      </c>
      <c r="C16" s="23">
        <v>4</v>
      </c>
      <c r="D16" s="23">
        <v>3</v>
      </c>
      <c r="E16" s="23">
        <v>2</v>
      </c>
      <c r="F16" s="23">
        <v>4</v>
      </c>
      <c r="G16" s="24">
        <v>2</v>
      </c>
      <c r="H16" s="3">
        <f t="shared" si="0"/>
        <v>20</v>
      </c>
      <c r="I16" s="25"/>
      <c r="J16" s="25"/>
      <c r="L16">
        <f t="shared" si="1"/>
        <v>15</v>
      </c>
      <c r="M16">
        <f t="shared" si="2"/>
        <v>16</v>
      </c>
      <c r="N16">
        <f t="shared" si="3"/>
        <v>17</v>
      </c>
      <c r="O16">
        <f t="shared" si="4"/>
        <v>18</v>
      </c>
      <c r="P16">
        <f t="shared" si="5"/>
        <v>16</v>
      </c>
      <c r="Q16">
        <f t="shared" si="6"/>
        <v>18</v>
      </c>
    </row>
    <row r="17" spans="1:17" x14ac:dyDescent="0.25">
      <c r="A17" s="27" t="s">
        <v>25</v>
      </c>
      <c r="B17" s="14">
        <f>_xlfn.VAR.S(B2:B16)</f>
        <v>0.40952380952381062</v>
      </c>
      <c r="C17" s="6">
        <f t="shared" ref="C17:Q17" si="7">_xlfn.VAR.S(C2:C16)</f>
        <v>1.1428571428571428</v>
      </c>
      <c r="D17" s="6">
        <f t="shared" si="7"/>
        <v>1.6380952380952383</v>
      </c>
      <c r="E17" s="14">
        <f t="shared" si="7"/>
        <v>1.8380952380952382</v>
      </c>
      <c r="F17" s="14">
        <f t="shared" si="7"/>
        <v>1.4571428571428575</v>
      </c>
      <c r="G17" s="22">
        <f t="shared" si="7"/>
        <v>1.6857142857142853</v>
      </c>
      <c r="H17" s="19">
        <f t="shared" si="7"/>
        <v>18.380952380952358</v>
      </c>
      <c r="I17" s="26"/>
      <c r="J17" s="26"/>
      <c r="L17" s="14">
        <f t="shared" si="7"/>
        <v>19.695238095238079</v>
      </c>
      <c r="M17" s="14">
        <f t="shared" si="7"/>
        <v>15.666666666666677</v>
      </c>
      <c r="N17" s="14">
        <f t="shared" si="7"/>
        <v>11.828571428571454</v>
      </c>
      <c r="O17" s="14">
        <f t="shared" si="7"/>
        <v>12.457142857142831</v>
      </c>
      <c r="P17" s="14">
        <f t="shared" si="7"/>
        <v>10.838095238095255</v>
      </c>
      <c r="Q17" s="14">
        <f t="shared" si="7"/>
        <v>11.209523809523814</v>
      </c>
    </row>
    <row r="18" spans="1:17" x14ac:dyDescent="0.25">
      <c r="G18" s="16" t="s">
        <v>23</v>
      </c>
      <c r="H18" s="7">
        <f>SUM(B17:G17)</f>
        <v>8.1714285714285726</v>
      </c>
      <c r="I18" s="7"/>
      <c r="J18" s="7"/>
      <c r="L18" s="17">
        <f>SUM(C17:G17)</f>
        <v>7.761904761904761</v>
      </c>
      <c r="M18" s="17">
        <f>SUM(B17,D17:G17)</f>
        <v>7.0285714285714294</v>
      </c>
      <c r="N18" s="17">
        <f>SUM(B17:C17,E17:G17)</f>
        <v>6.5333333333333341</v>
      </c>
      <c r="O18" s="17">
        <f>SUM(B17:D17,F17:G17)</f>
        <v>6.3333333333333339</v>
      </c>
      <c r="P18" s="17">
        <f>SUM(B17:E17,G17)</f>
        <v>6.7142857142857153</v>
      </c>
      <c r="Q18" s="17">
        <f>SUM(B17:F17)</f>
        <v>6.4857142857142875</v>
      </c>
    </row>
    <row r="19" spans="1:17" x14ac:dyDescent="0.25">
      <c r="G19" s="2" t="s">
        <v>15</v>
      </c>
      <c r="H19" s="2">
        <v>6</v>
      </c>
      <c r="L19">
        <v>5</v>
      </c>
      <c r="M19">
        <v>5</v>
      </c>
      <c r="N19" s="2">
        <v>5</v>
      </c>
      <c r="O19" s="2">
        <v>5</v>
      </c>
      <c r="P19" s="2">
        <v>5</v>
      </c>
      <c r="Q19" s="2">
        <v>5</v>
      </c>
    </row>
    <row r="20" spans="1:17" x14ac:dyDescent="0.25">
      <c r="G20" s="2" t="s">
        <v>16</v>
      </c>
      <c r="H20" s="2">
        <f>(H19/(H19-1))*(1-H18/H17)</f>
        <v>0.66652849740932563</v>
      </c>
      <c r="K20" s="2" t="s">
        <v>28</v>
      </c>
      <c r="L20" s="2">
        <f t="shared" ref="L20:Q20" si="8">(L19/(L19-1))*(1-L18/L17)</f>
        <v>0.75737427466150842</v>
      </c>
      <c r="M20" s="2">
        <f t="shared" si="8"/>
        <v>0.68920972644376932</v>
      </c>
      <c r="N20" s="2">
        <f t="shared" si="8"/>
        <v>0.55958132045088704</v>
      </c>
      <c r="O20" s="2">
        <f t="shared" si="8"/>
        <v>0.61448776758409651</v>
      </c>
      <c r="P20" s="2">
        <f t="shared" si="8"/>
        <v>0.47561511423550196</v>
      </c>
      <c r="Q20" s="2">
        <f t="shared" si="8"/>
        <v>0.52676295666949879</v>
      </c>
    </row>
    <row r="21" spans="1:17" x14ac:dyDescent="0.25">
      <c r="G21" s="2" t="s">
        <v>30</v>
      </c>
      <c r="H21" s="2">
        <f>AVERAGE(H2:H16)</f>
        <v>19.666666666666668</v>
      </c>
      <c r="K21" s="16" t="s">
        <v>24</v>
      </c>
      <c r="L21">
        <f>CORREL(B2:B16,L2:L16)</f>
        <v>-0.30348629532003296</v>
      </c>
      <c r="M21">
        <f>CORREL(C2:C16,M2:M16)</f>
        <v>0.18568651885011672</v>
      </c>
      <c r="N21">
        <f t="shared" ref="N21:Q21" si="9">CORREL(D2:D16,N2:N16)</f>
        <v>0.55820623688610904</v>
      </c>
      <c r="O21">
        <f t="shared" si="9"/>
        <v>0.42691829866034725</v>
      </c>
      <c r="P21">
        <f t="shared" si="9"/>
        <v>0.76569183510977079</v>
      </c>
      <c r="Q21">
        <f t="shared" si="9"/>
        <v>0.63098294850273939</v>
      </c>
    </row>
    <row r="22" spans="1:17" x14ac:dyDescent="0.25">
      <c r="K22" s="16" t="s">
        <v>26</v>
      </c>
      <c r="L22">
        <f>AVERAGE(L2:L16)</f>
        <v>15.133333333333333</v>
      </c>
      <c r="M22">
        <f t="shared" ref="M22:Q22" si="10">AVERAGE(M2:M16)</f>
        <v>15.666666666666666</v>
      </c>
      <c r="N22">
        <f t="shared" si="10"/>
        <v>16.600000000000001</v>
      </c>
      <c r="O22">
        <f t="shared" si="10"/>
        <v>16.8</v>
      </c>
      <c r="P22">
        <f t="shared" si="10"/>
        <v>16.866666666666667</v>
      </c>
      <c r="Q22">
        <f t="shared" si="10"/>
        <v>17.266666666666666</v>
      </c>
    </row>
    <row r="23" spans="1:17" x14ac:dyDescent="0.25">
      <c r="K23" s="16" t="s">
        <v>27</v>
      </c>
      <c r="L23">
        <f>_xlfn.VAR.S(L2:L16)</f>
        <v>19.695238095238079</v>
      </c>
      <c r="M23">
        <f t="shared" ref="M23:Q23" si="11">_xlfn.VAR.S(M2:M16)</f>
        <v>15.666666666666677</v>
      </c>
      <c r="N23">
        <f t="shared" si="11"/>
        <v>11.828571428571454</v>
      </c>
      <c r="O23">
        <f t="shared" si="11"/>
        <v>12.457142857142831</v>
      </c>
      <c r="P23">
        <f t="shared" si="11"/>
        <v>10.838095238095255</v>
      </c>
      <c r="Q23">
        <f t="shared" si="11"/>
        <v>11.209523809523814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M22" sqref="M22"/>
    </sheetView>
  </sheetViews>
  <sheetFormatPr defaultRowHeight="15" x14ac:dyDescent="0.25"/>
  <cols>
    <col min="4" max="5" width="9.140625" style="32"/>
    <col min="8" max="13" width="9.140625" style="32"/>
  </cols>
  <sheetData>
    <row r="1" spans="1:15" x14ac:dyDescent="0.25">
      <c r="A1" s="34" t="s">
        <v>33</v>
      </c>
      <c r="B1" s="34" t="s">
        <v>31</v>
      </c>
      <c r="C1" s="34" t="s">
        <v>32</v>
      </c>
      <c r="D1" s="34" t="s">
        <v>34</v>
      </c>
      <c r="E1" s="34" t="s">
        <v>35</v>
      </c>
      <c r="G1" s="33" t="s">
        <v>33</v>
      </c>
      <c r="H1" s="34">
        <v>1</v>
      </c>
      <c r="I1" s="34">
        <v>2</v>
      </c>
      <c r="J1" s="34">
        <v>3</v>
      </c>
      <c r="K1" s="34">
        <v>4</v>
      </c>
      <c r="L1" s="34">
        <v>5</v>
      </c>
      <c r="M1" s="41">
        <v>6</v>
      </c>
      <c r="N1" t="s">
        <v>36</v>
      </c>
      <c r="O1" t="s">
        <v>37</v>
      </c>
    </row>
    <row r="2" spans="1:15" x14ac:dyDescent="0.25">
      <c r="A2" s="36">
        <v>1</v>
      </c>
      <c r="B2" s="32">
        <v>9</v>
      </c>
      <c r="C2" s="32">
        <v>2.7</v>
      </c>
      <c r="D2" s="32">
        <f>_xlfn.RANK.AVG(B2,B$2:B$7,1)</f>
        <v>5</v>
      </c>
      <c r="E2" s="32">
        <f t="shared" ref="E2:E7" si="0">_xlfn.RANK.AVG(C2,C$2:C$7,1)</f>
        <v>4</v>
      </c>
      <c r="G2" t="s">
        <v>34</v>
      </c>
      <c r="H2" s="32">
        <v>5</v>
      </c>
      <c r="I2" s="32">
        <v>2</v>
      </c>
      <c r="J2" s="32">
        <v>4</v>
      </c>
      <c r="K2" s="32">
        <v>3</v>
      </c>
      <c r="L2" s="32">
        <v>6</v>
      </c>
      <c r="M2" s="21">
        <v>1</v>
      </c>
    </row>
    <row r="3" spans="1:15" x14ac:dyDescent="0.25">
      <c r="A3" s="36">
        <v>2</v>
      </c>
      <c r="B3" s="32">
        <v>6.6</v>
      </c>
      <c r="C3" s="32">
        <v>1.4</v>
      </c>
      <c r="D3" s="32">
        <f t="shared" ref="D3:D7" si="1">_xlfn.RANK.AVG(B3,B$2:B$7,1)</f>
        <v>2</v>
      </c>
      <c r="E3" s="32">
        <f t="shared" si="0"/>
        <v>2</v>
      </c>
      <c r="G3" s="35" t="s">
        <v>35</v>
      </c>
      <c r="H3" s="37">
        <v>4</v>
      </c>
      <c r="I3" s="37">
        <v>2</v>
      </c>
      <c r="J3" s="37">
        <v>5</v>
      </c>
      <c r="K3" s="37">
        <v>1</v>
      </c>
      <c r="L3" s="37">
        <v>6</v>
      </c>
      <c r="M3" s="24">
        <v>3</v>
      </c>
      <c r="N3" s="35"/>
      <c r="O3" s="35"/>
    </row>
    <row r="4" spans="1:15" x14ac:dyDescent="0.25">
      <c r="A4" s="36">
        <v>3</v>
      </c>
      <c r="B4" s="32">
        <v>8</v>
      </c>
      <c r="C4" s="32">
        <v>4</v>
      </c>
      <c r="D4" s="32">
        <f t="shared" si="1"/>
        <v>4</v>
      </c>
      <c r="E4" s="32">
        <f t="shared" si="0"/>
        <v>5</v>
      </c>
      <c r="H4" s="32">
        <v>4</v>
      </c>
      <c r="I4" s="32" t="str">
        <f>IF(($H$4-I$3)*($H$2-I$2)&gt;0,"C","D")</f>
        <v>C</v>
      </c>
      <c r="J4" s="32" t="str">
        <f>IF(($H$4-J$3)*($H$2-J$2)&gt;0,"C","D")</f>
        <v>D</v>
      </c>
      <c r="K4" s="32" t="str">
        <f>IF(($H$4-K$3)*($H$2-K$2)&gt;0,"C","D")</f>
        <v>C</v>
      </c>
      <c r="L4" s="32" t="str">
        <f>IF(($H$4-L$3)*($H$2-L$2)&gt;0,"C","D")</f>
        <v>C</v>
      </c>
      <c r="M4" s="21" t="str">
        <f>IF(($H$4-M$3)*($H$2-M$2)&gt;0,"C","D")</f>
        <v>C</v>
      </c>
      <c r="N4" s="32">
        <f>COUNTIF(I4:M4,"=C")</f>
        <v>4</v>
      </c>
      <c r="O4" s="32">
        <f>COUNTIF(I4:M4,"=D")</f>
        <v>1</v>
      </c>
    </row>
    <row r="5" spans="1:15" x14ac:dyDescent="0.25">
      <c r="A5" s="36">
        <v>4</v>
      </c>
      <c r="B5" s="32">
        <v>7.1</v>
      </c>
      <c r="C5" s="32">
        <v>1</v>
      </c>
      <c r="D5" s="32">
        <f t="shared" si="1"/>
        <v>3</v>
      </c>
      <c r="E5" s="32">
        <f t="shared" si="0"/>
        <v>1</v>
      </c>
      <c r="I5" s="32">
        <v>2</v>
      </c>
      <c r="J5" s="32" t="str">
        <f>IF(($I$5-J$3)*($I$2-J$2)&gt;0,"C","D")</f>
        <v>C</v>
      </c>
      <c r="K5" s="32" t="str">
        <f t="shared" ref="K5:M5" si="2">IF(($I$5-K$3)*($I$2-K$2)&gt;0,"C","D")</f>
        <v>D</v>
      </c>
      <c r="L5" s="32" t="str">
        <f t="shared" si="2"/>
        <v>C</v>
      </c>
      <c r="M5" s="21" t="str">
        <f t="shared" si="2"/>
        <v>D</v>
      </c>
      <c r="N5" s="32">
        <f t="shared" ref="N5:N9" si="3">COUNTIF(I5:M5,"=C")</f>
        <v>2</v>
      </c>
      <c r="O5" s="32">
        <f t="shared" ref="O5:O9" si="4">COUNTIF(I5:M5,"=D")</f>
        <v>2</v>
      </c>
    </row>
    <row r="6" spans="1:15" x14ac:dyDescent="0.25">
      <c r="A6" s="36">
        <v>5</v>
      </c>
      <c r="B6" s="32">
        <v>10</v>
      </c>
      <c r="C6" s="32">
        <v>5.8</v>
      </c>
      <c r="D6" s="32">
        <f t="shared" si="1"/>
        <v>6</v>
      </c>
      <c r="E6" s="32">
        <f t="shared" si="0"/>
        <v>6</v>
      </c>
      <c r="J6" s="32">
        <v>5</v>
      </c>
      <c r="K6" s="32" t="str">
        <f>IF(($J$6-K$3)*($J$2-K$2)&gt;0,"C","D")</f>
        <v>C</v>
      </c>
      <c r="L6" s="32" t="str">
        <f t="shared" ref="L6:M6" si="5">IF(($J$6-L$3)*($J$2-L$2)&gt;0,"C","D")</f>
        <v>C</v>
      </c>
      <c r="M6" s="21" t="str">
        <f t="shared" si="5"/>
        <v>C</v>
      </c>
      <c r="N6" s="32">
        <f t="shared" si="3"/>
        <v>3</v>
      </c>
      <c r="O6" s="32">
        <f t="shared" si="4"/>
        <v>0</v>
      </c>
    </row>
    <row r="7" spans="1:15" x14ac:dyDescent="0.25">
      <c r="A7" s="36">
        <v>6</v>
      </c>
      <c r="B7" s="32">
        <v>6</v>
      </c>
      <c r="C7" s="32">
        <v>2</v>
      </c>
      <c r="D7" s="32">
        <f t="shared" si="1"/>
        <v>1</v>
      </c>
      <c r="E7" s="32">
        <f t="shared" si="0"/>
        <v>3</v>
      </c>
      <c r="K7" s="32">
        <v>1</v>
      </c>
      <c r="L7" s="32" t="str">
        <f>IF(($K$7-L$3)*($K$2-L$2)&gt;0,"C","D")</f>
        <v>C</v>
      </c>
      <c r="M7" s="21" t="str">
        <f>IF(($K$7-M$3)*($K$2-M$2)&gt;0,"C","D")</f>
        <v>D</v>
      </c>
      <c r="N7" s="32">
        <f t="shared" si="3"/>
        <v>1</v>
      </c>
      <c r="O7" s="32">
        <f t="shared" si="4"/>
        <v>1</v>
      </c>
    </row>
    <row r="8" spans="1:15" x14ac:dyDescent="0.25">
      <c r="L8" s="32">
        <v>6</v>
      </c>
      <c r="M8" s="21" t="str">
        <f>IF(($L$8-M$3)*($L$2-M$2)&gt;0,"C","D")</f>
        <v>C</v>
      </c>
      <c r="N8" s="32">
        <f t="shared" si="3"/>
        <v>1</v>
      </c>
      <c r="O8" s="32">
        <f t="shared" si="4"/>
        <v>0</v>
      </c>
    </row>
    <row r="9" spans="1:15" x14ac:dyDescent="0.25">
      <c r="G9" s="38"/>
      <c r="H9" s="39"/>
      <c r="I9" s="39"/>
      <c r="J9" s="39"/>
      <c r="K9" s="39"/>
      <c r="L9" s="39"/>
      <c r="M9" s="42">
        <v>3</v>
      </c>
      <c r="N9" s="40">
        <f t="shared" si="3"/>
        <v>0</v>
      </c>
      <c r="O9" s="40">
        <f t="shared" si="4"/>
        <v>0</v>
      </c>
    </row>
    <row r="10" spans="1:15" x14ac:dyDescent="0.25">
      <c r="M10" s="43"/>
      <c r="N10" s="44">
        <f>SUM(N4:N9)</f>
        <v>11</v>
      </c>
      <c r="O10" s="44">
        <f>SUM(O4:O9)</f>
        <v>4</v>
      </c>
    </row>
    <row r="13" spans="1:15" x14ac:dyDescent="0.25">
      <c r="H13" s="16" t="s">
        <v>41</v>
      </c>
      <c r="I13" s="32">
        <f>(N10-O10)/(6*(6-1)/2)</f>
        <v>0.46666666666666667</v>
      </c>
    </row>
    <row r="15" spans="1:15" x14ac:dyDescent="0.25">
      <c r="H15" s="32">
        <f>3*0.4667*SQRT(6*(6-1))/SQRT(2*(2*6+5))</f>
        <v>1.3151649449224769</v>
      </c>
      <c r="I15" s="32">
        <f>2*(1-_xlfn.NORM.S.DIST(H15,TRUE))</f>
        <v>0.18845447367650547</v>
      </c>
    </row>
    <row r="16" spans="1:15" x14ac:dyDescent="0.25">
      <c r="H16" s="32">
        <v>1.96</v>
      </c>
      <c r="I16" s="32">
        <f>2*(1-_xlfn.NORM.S.DIST(H16,TRUE))</f>
        <v>4.9995790296440967E-2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I13" sqref="I13"/>
    </sheetView>
  </sheetViews>
  <sheetFormatPr defaultRowHeight="15" x14ac:dyDescent="0.25"/>
  <cols>
    <col min="1" max="3" width="9.140625" style="31"/>
    <col min="4" max="5" width="9.140625" style="32"/>
    <col min="6" max="7" width="9.140625" style="31"/>
    <col min="8" max="13" width="9.140625" style="32"/>
    <col min="14" max="16384" width="9.140625" style="31"/>
  </cols>
  <sheetData>
    <row r="1" spans="1:15" x14ac:dyDescent="0.25">
      <c r="A1" s="34" t="s">
        <v>33</v>
      </c>
      <c r="B1" s="34" t="s">
        <v>31</v>
      </c>
      <c r="C1" s="34" t="s">
        <v>32</v>
      </c>
      <c r="D1" s="34" t="s">
        <v>34</v>
      </c>
      <c r="E1" s="34" t="s">
        <v>35</v>
      </c>
      <c r="G1" s="33" t="s">
        <v>33</v>
      </c>
      <c r="H1" s="34">
        <v>1</v>
      </c>
      <c r="I1" s="34">
        <v>2</v>
      </c>
      <c r="J1" s="34">
        <v>3</v>
      </c>
      <c r="K1" s="34">
        <v>4</v>
      </c>
      <c r="L1" s="34">
        <v>5</v>
      </c>
      <c r="M1" s="41">
        <v>6</v>
      </c>
      <c r="N1" s="31" t="s">
        <v>36</v>
      </c>
      <c r="O1" s="31" t="s">
        <v>37</v>
      </c>
    </row>
    <row r="2" spans="1:15" x14ac:dyDescent="0.25">
      <c r="A2" s="36">
        <v>1</v>
      </c>
      <c r="B2" s="32">
        <v>9</v>
      </c>
      <c r="C2" s="45">
        <v>1</v>
      </c>
      <c r="D2" s="32">
        <f>_xlfn.RANK.AVG(B2,B$2:B$7,1)</f>
        <v>5</v>
      </c>
      <c r="E2" s="32">
        <f t="shared" ref="E2:E7" si="0">_xlfn.RANK.AVG(C2,C$2:C$7,1)</f>
        <v>2</v>
      </c>
      <c r="G2" s="31" t="s">
        <v>34</v>
      </c>
      <c r="H2" s="32">
        <f>D2</f>
        <v>5</v>
      </c>
      <c r="I2" s="32">
        <f>D3</f>
        <v>3.5</v>
      </c>
      <c r="J2" s="32">
        <f>D4</f>
        <v>3.5</v>
      </c>
      <c r="K2" s="32">
        <f>D5</f>
        <v>1.5</v>
      </c>
      <c r="L2" s="32">
        <f>D6</f>
        <v>6</v>
      </c>
      <c r="M2" s="21">
        <f>D7</f>
        <v>1.5</v>
      </c>
    </row>
    <row r="3" spans="1:15" x14ac:dyDescent="0.25">
      <c r="A3" s="36">
        <v>2</v>
      </c>
      <c r="B3" s="45">
        <v>8</v>
      </c>
      <c r="C3" s="45">
        <v>1</v>
      </c>
      <c r="D3" s="32">
        <f t="shared" ref="D3:D7" si="1">_xlfn.RANK.AVG(B3,B$2:B$7,1)</f>
        <v>3.5</v>
      </c>
      <c r="E3" s="32">
        <f t="shared" si="0"/>
        <v>2</v>
      </c>
      <c r="G3" s="35" t="s">
        <v>35</v>
      </c>
      <c r="H3" s="37">
        <f>E2</f>
        <v>2</v>
      </c>
      <c r="I3" s="37">
        <f>E3</f>
        <v>2</v>
      </c>
      <c r="J3" s="37">
        <f>E4</f>
        <v>5</v>
      </c>
      <c r="K3" s="37">
        <f>E5</f>
        <v>2</v>
      </c>
      <c r="L3" s="37">
        <f>E6</f>
        <v>6</v>
      </c>
      <c r="M3" s="24">
        <f>E7</f>
        <v>4</v>
      </c>
      <c r="N3" s="35"/>
      <c r="O3" s="35"/>
    </row>
    <row r="4" spans="1:15" x14ac:dyDescent="0.25">
      <c r="A4" s="36">
        <v>3</v>
      </c>
      <c r="B4" s="45">
        <v>8</v>
      </c>
      <c r="C4" s="32">
        <v>4</v>
      </c>
      <c r="D4" s="32">
        <f t="shared" si="1"/>
        <v>3.5</v>
      </c>
      <c r="E4" s="32">
        <f t="shared" si="0"/>
        <v>5</v>
      </c>
      <c r="H4" s="32">
        <f>H3</f>
        <v>2</v>
      </c>
      <c r="I4" s="32" t="str">
        <f>IF(($H$4-I$3)*($H$2-I$2)&gt;0,"C",IF(($H$4-I$3)*($H$2-I$2)&lt;0,"D","0"))</f>
        <v>0</v>
      </c>
      <c r="J4" s="32" t="str">
        <f>IF(($H$4-J$3)*($H$2-J$2)&gt;0,"C",IF(($H$4-J$3)*($H$2-J$2)&lt;0,"D","0"))</f>
        <v>D</v>
      </c>
      <c r="K4" s="32" t="str">
        <f>IF(($H$4-K$3)*($H$2-K$2)&gt;0,"C",IF(($H$4-K$3)*($H$2-K$2)&lt;0,"D","0"))</f>
        <v>0</v>
      </c>
      <c r="L4" s="32" t="str">
        <f>IF(($H$4-L$3)*($H$2-L$2)&gt;0,"C",IF(($H$4-L$3)*($H$2-L$2)&lt;0,"D","0"))</f>
        <v>C</v>
      </c>
      <c r="M4" s="43" t="str">
        <f>IF(($H$4-M$3)*($H$2-M$2)&gt;0,"C",IF(($H$4-M$3)*($H$2-M$2)&lt;0,"D","0"))</f>
        <v>D</v>
      </c>
      <c r="N4" s="32">
        <f>COUNTIF(I4:M4,"=C")</f>
        <v>1</v>
      </c>
      <c r="O4" s="32">
        <f>COUNTIF(I4:M4,"=D")</f>
        <v>2</v>
      </c>
    </row>
    <row r="5" spans="1:15" x14ac:dyDescent="0.25">
      <c r="A5" s="36">
        <v>4</v>
      </c>
      <c r="B5" s="48">
        <v>7</v>
      </c>
      <c r="C5" s="45">
        <v>1</v>
      </c>
      <c r="D5" s="32">
        <f t="shared" si="1"/>
        <v>1.5</v>
      </c>
      <c r="E5" s="32">
        <f t="shared" si="0"/>
        <v>2</v>
      </c>
      <c r="I5" s="32">
        <f>I3</f>
        <v>2</v>
      </c>
      <c r="J5" s="32" t="str">
        <f>IF(($I$5-J$3)*($I$2-J$2)&gt;0,"C",IF(($I$5-J$3)*($I$2-J$2)&lt;0,"D","0"))</f>
        <v>0</v>
      </c>
      <c r="K5" s="32" t="str">
        <f>IF(($I$5-K$3)*($I$2-K$2)&gt;0,"C",IF(($I$5-K$3)*($I$2-K$2)&lt;0,"D","0"))</f>
        <v>0</v>
      </c>
      <c r="L5" s="32" t="str">
        <f>IF(($I$5-L$3)*($I$2-L$2)&gt;0,"C",IF(($I$5-L$3)*($I$2-L$2)&lt;0,"D","0"))</f>
        <v>C</v>
      </c>
      <c r="M5" s="21" t="str">
        <f>IF(($I$5-M$3)*($I$2-M$2)&gt;0,"C",IF(($I$5-M$3)*($I$2-M$2)&lt;0,"D","0"))</f>
        <v>D</v>
      </c>
      <c r="N5" s="32">
        <f t="shared" ref="N5:N9" si="2">COUNTIF(I5:M5,"=C")</f>
        <v>1</v>
      </c>
      <c r="O5" s="32">
        <f t="shared" ref="O5:O9" si="3">COUNTIF(I5:M5,"=D")</f>
        <v>1</v>
      </c>
    </row>
    <row r="6" spans="1:15" x14ac:dyDescent="0.25">
      <c r="A6" s="36">
        <v>5</v>
      </c>
      <c r="B6" s="32">
        <v>10</v>
      </c>
      <c r="C6" s="32">
        <v>5.8</v>
      </c>
      <c r="D6" s="32">
        <f t="shared" si="1"/>
        <v>6</v>
      </c>
      <c r="E6" s="32">
        <f t="shared" si="0"/>
        <v>6</v>
      </c>
      <c r="J6" s="32">
        <f>J3</f>
        <v>5</v>
      </c>
      <c r="K6" s="32" t="str">
        <f>IF(($J$6-K$3)*($J$2-K$2)&gt;0,"C",IF(($J$6-K$3)*($J$2-K$2)&lt;0,"D","0"))</f>
        <v>C</v>
      </c>
      <c r="L6" s="32" t="str">
        <f>IF(($J$6-L$3)*($J$2-L$2)&gt;0,"C",IF(($J$6-L$3)*($J$2-L$2)&lt;0,"D","0"))</f>
        <v>C</v>
      </c>
      <c r="M6" s="21" t="str">
        <f>IF(($J$6-M$3)*($J$2-M$2)&gt;0,"C",IF(($J$6-M$3)*($J$2-M$2)&lt;0,"D","0"))</f>
        <v>C</v>
      </c>
      <c r="N6" s="32">
        <f t="shared" si="2"/>
        <v>3</v>
      </c>
      <c r="O6" s="32">
        <f t="shared" si="3"/>
        <v>0</v>
      </c>
    </row>
    <row r="7" spans="1:15" x14ac:dyDescent="0.25">
      <c r="A7" s="36">
        <v>6</v>
      </c>
      <c r="B7" s="48">
        <v>7</v>
      </c>
      <c r="C7" s="32">
        <v>2</v>
      </c>
      <c r="D7" s="32">
        <f t="shared" si="1"/>
        <v>1.5</v>
      </c>
      <c r="E7" s="32">
        <f t="shared" si="0"/>
        <v>4</v>
      </c>
      <c r="K7" s="32">
        <f>K3</f>
        <v>2</v>
      </c>
      <c r="L7" s="32" t="str">
        <f>IF(($K$7-L$3)*($K$2-L$2)&gt;0,"C",IF(($K$7-L$3)*($K$2-L$2)&lt;0,"D","0"))</f>
        <v>C</v>
      </c>
      <c r="M7" s="21" t="str">
        <f>IF(($K$7-M$3)*($K$2-M$2)&gt;0,"C",IF(($K$7-M$3)*($K$2-M$2)&lt;0,"D","0"))</f>
        <v>0</v>
      </c>
      <c r="N7" s="32">
        <f t="shared" si="2"/>
        <v>1</v>
      </c>
      <c r="O7" s="32">
        <f t="shared" si="3"/>
        <v>0</v>
      </c>
    </row>
    <row r="8" spans="1:15" x14ac:dyDescent="0.25">
      <c r="L8" s="32">
        <f>L3</f>
        <v>6</v>
      </c>
      <c r="M8" s="21" t="str">
        <f>IF(($L$8-M$3)*($L$2-M$2)&gt;0,"C",IF(($L$8-M$3)*($L$2-M$2)&lt;0,"D","0"))</f>
        <v>C</v>
      </c>
      <c r="N8" s="32">
        <f t="shared" si="2"/>
        <v>1</v>
      </c>
      <c r="O8" s="32">
        <f t="shared" si="3"/>
        <v>0</v>
      </c>
    </row>
    <row r="9" spans="1:15" x14ac:dyDescent="0.25">
      <c r="G9" s="38"/>
      <c r="H9" s="39"/>
      <c r="I9" s="39"/>
      <c r="J9" s="39"/>
      <c r="K9" s="39"/>
      <c r="L9" s="39"/>
      <c r="M9" s="42">
        <f>M3</f>
        <v>4</v>
      </c>
      <c r="N9" s="40">
        <f t="shared" si="2"/>
        <v>0</v>
      </c>
      <c r="O9" s="40">
        <f t="shared" si="3"/>
        <v>0</v>
      </c>
    </row>
    <row r="10" spans="1:15" x14ac:dyDescent="0.25">
      <c r="B10" s="31" t="s">
        <v>39</v>
      </c>
      <c r="C10" s="31">
        <f>(2^3-2)+(2^3-2)</f>
        <v>12</v>
      </c>
      <c r="M10" s="43"/>
      <c r="N10" s="44">
        <f>SUM(N4:N9)</f>
        <v>7</v>
      </c>
      <c r="O10" s="44">
        <f>SUM(O4:O9)</f>
        <v>3</v>
      </c>
    </row>
    <row r="11" spans="1:15" x14ac:dyDescent="0.25">
      <c r="B11" s="31" t="s">
        <v>40</v>
      </c>
      <c r="C11" s="31">
        <f>(3^3-3)</f>
        <v>24</v>
      </c>
    </row>
    <row r="13" spans="1:15" x14ac:dyDescent="0.25">
      <c r="G13" s="5"/>
      <c r="H13" s="46" t="s">
        <v>38</v>
      </c>
      <c r="I13" s="47">
        <f>2*(N10-O10)/SQRT(  (6*(6-1)-C10) * (6*(6-1)-C11)     )</f>
        <v>0.76980035891950105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B2" sqref="B2"/>
    </sheetView>
  </sheetViews>
  <sheetFormatPr defaultRowHeight="15" x14ac:dyDescent="0.25"/>
  <sheetData>
    <row r="1" spans="1:13" ht="17.25" x14ac:dyDescent="0.25">
      <c r="A1" s="50" t="s">
        <v>33</v>
      </c>
      <c r="B1" s="50" t="s">
        <v>31</v>
      </c>
      <c r="C1" s="50" t="s">
        <v>32</v>
      </c>
      <c r="D1" s="50" t="s">
        <v>42</v>
      </c>
      <c r="E1" s="50" t="s">
        <v>43</v>
      </c>
      <c r="G1" s="50" t="s">
        <v>33</v>
      </c>
      <c r="H1" s="50" t="s">
        <v>31</v>
      </c>
      <c r="I1" s="50" t="s">
        <v>32</v>
      </c>
      <c r="J1" s="50" t="s">
        <v>42</v>
      </c>
      <c r="K1" s="41" t="s">
        <v>43</v>
      </c>
      <c r="L1" s="50" t="s">
        <v>7</v>
      </c>
      <c r="M1" s="52" t="s">
        <v>44</v>
      </c>
    </row>
    <row r="2" spans="1:13" x14ac:dyDescent="0.25">
      <c r="A2" s="51">
        <v>1</v>
      </c>
      <c r="B2" s="49">
        <v>9</v>
      </c>
      <c r="C2" s="49">
        <v>2</v>
      </c>
      <c r="D2" s="49">
        <v>5</v>
      </c>
      <c r="E2" s="49">
        <v>8</v>
      </c>
      <c r="G2" s="56">
        <v>1</v>
      </c>
      <c r="H2" s="49">
        <f>_xlfn.RANK.AVG(B2,B$2:B$7,1)</f>
        <v>5</v>
      </c>
      <c r="I2" s="48">
        <f t="shared" ref="I2:I7" si="0">_xlfn.RANK.AVG(C2,C$2:C$7,1)</f>
        <v>3.5</v>
      </c>
      <c r="J2" s="49">
        <f t="shared" ref="J2:J7" si="1">_xlfn.RANK.AVG(D2,D$2:D$7,1)</f>
        <v>4</v>
      </c>
      <c r="K2" s="60">
        <f t="shared" ref="K2:K7" si="2">_xlfn.RANK.AVG(E2,E$2:E$7,1)</f>
        <v>4.5</v>
      </c>
      <c r="L2" s="49">
        <f>SUM(H2:K2)</f>
        <v>17</v>
      </c>
      <c r="M2" s="54">
        <f>L2^2</f>
        <v>289</v>
      </c>
    </row>
    <row r="3" spans="1:13" x14ac:dyDescent="0.25">
      <c r="A3" s="51">
        <v>2</v>
      </c>
      <c r="B3" s="49">
        <v>6</v>
      </c>
      <c r="C3" s="49">
        <v>1</v>
      </c>
      <c r="D3" s="49">
        <v>3</v>
      </c>
      <c r="E3" s="49">
        <v>2</v>
      </c>
      <c r="G3" s="56">
        <v>2</v>
      </c>
      <c r="H3" s="62">
        <f t="shared" ref="H3:H7" si="3">_xlfn.RANK.AVG(B3,B$2:B$7,1)</f>
        <v>1.5</v>
      </c>
      <c r="I3" s="45">
        <f t="shared" si="0"/>
        <v>1.5</v>
      </c>
      <c r="J3" s="49">
        <f t="shared" si="1"/>
        <v>2</v>
      </c>
      <c r="K3" s="21">
        <f t="shared" si="2"/>
        <v>1</v>
      </c>
      <c r="L3" s="49">
        <f t="shared" ref="L3:L7" si="4">SUM(H3:K3)</f>
        <v>6</v>
      </c>
      <c r="M3" s="54">
        <f t="shared" ref="M3:M7" si="5">L3^2</f>
        <v>36</v>
      </c>
    </row>
    <row r="4" spans="1:13" x14ac:dyDescent="0.25">
      <c r="A4" s="51">
        <v>3</v>
      </c>
      <c r="B4" s="49">
        <v>8</v>
      </c>
      <c r="C4" s="49">
        <v>4</v>
      </c>
      <c r="D4" s="49">
        <v>6</v>
      </c>
      <c r="E4" s="49">
        <v>8</v>
      </c>
      <c r="G4" s="56">
        <v>3</v>
      </c>
      <c r="H4" s="49">
        <f t="shared" si="3"/>
        <v>4</v>
      </c>
      <c r="I4" s="49">
        <f t="shared" si="0"/>
        <v>5</v>
      </c>
      <c r="J4" s="59">
        <f t="shared" si="1"/>
        <v>5.5</v>
      </c>
      <c r="K4" s="60">
        <f t="shared" si="2"/>
        <v>4.5</v>
      </c>
      <c r="L4" s="49">
        <f t="shared" si="4"/>
        <v>19</v>
      </c>
      <c r="M4" s="54">
        <f t="shared" si="5"/>
        <v>361</v>
      </c>
    </row>
    <row r="5" spans="1:13" x14ac:dyDescent="0.25">
      <c r="A5" s="51">
        <v>4</v>
      </c>
      <c r="B5" s="49">
        <v>7</v>
      </c>
      <c r="C5" s="49">
        <v>1</v>
      </c>
      <c r="D5" s="49">
        <v>2</v>
      </c>
      <c r="E5" s="49">
        <v>6</v>
      </c>
      <c r="G5" s="56">
        <v>4</v>
      </c>
      <c r="H5" s="49">
        <f t="shared" si="3"/>
        <v>3</v>
      </c>
      <c r="I5" s="45">
        <f t="shared" si="0"/>
        <v>1.5</v>
      </c>
      <c r="J5" s="49">
        <f t="shared" si="1"/>
        <v>1</v>
      </c>
      <c r="K5" s="21">
        <f t="shared" si="2"/>
        <v>2</v>
      </c>
      <c r="L5" s="49">
        <f t="shared" si="4"/>
        <v>7.5</v>
      </c>
      <c r="M5" s="54">
        <f t="shared" si="5"/>
        <v>56.25</v>
      </c>
    </row>
    <row r="6" spans="1:13" x14ac:dyDescent="0.25">
      <c r="A6" s="51">
        <v>5</v>
      </c>
      <c r="B6" s="49">
        <v>10</v>
      </c>
      <c r="C6" s="49">
        <v>5</v>
      </c>
      <c r="D6" s="49">
        <v>6</v>
      </c>
      <c r="E6" s="49">
        <v>9</v>
      </c>
      <c r="G6" s="56">
        <v>5</v>
      </c>
      <c r="H6" s="49">
        <f t="shared" si="3"/>
        <v>6</v>
      </c>
      <c r="I6" s="49">
        <f t="shared" si="0"/>
        <v>6</v>
      </c>
      <c r="J6" s="59">
        <f t="shared" si="1"/>
        <v>5.5</v>
      </c>
      <c r="K6" s="21">
        <f t="shared" si="2"/>
        <v>6</v>
      </c>
      <c r="L6" s="49">
        <f t="shared" si="4"/>
        <v>23.5</v>
      </c>
      <c r="M6" s="54">
        <f t="shared" si="5"/>
        <v>552.25</v>
      </c>
    </row>
    <row r="7" spans="1:13" x14ac:dyDescent="0.25">
      <c r="A7" s="51">
        <v>6</v>
      </c>
      <c r="B7" s="49">
        <v>6</v>
      </c>
      <c r="C7" s="49">
        <v>2</v>
      </c>
      <c r="D7" s="49">
        <v>4</v>
      </c>
      <c r="E7" s="49">
        <v>7</v>
      </c>
      <c r="G7" s="57">
        <v>6</v>
      </c>
      <c r="H7" s="61">
        <f t="shared" si="3"/>
        <v>1.5</v>
      </c>
      <c r="I7" s="58">
        <f t="shared" si="0"/>
        <v>3.5</v>
      </c>
      <c r="J7" s="53">
        <f t="shared" si="1"/>
        <v>3</v>
      </c>
      <c r="K7" s="24">
        <f t="shared" si="2"/>
        <v>3</v>
      </c>
      <c r="L7" s="53">
        <f t="shared" si="4"/>
        <v>11</v>
      </c>
      <c r="M7" s="55">
        <f t="shared" si="5"/>
        <v>121</v>
      </c>
    </row>
    <row r="8" spans="1:13" x14ac:dyDescent="0.25">
      <c r="G8" s="56" t="s">
        <v>7</v>
      </c>
      <c r="H8" s="49">
        <f>SUM(H2:H7)</f>
        <v>21</v>
      </c>
      <c r="I8" s="49">
        <f t="shared" ref="I8:K8" si="6">SUM(I2:I7)</f>
        <v>21</v>
      </c>
      <c r="J8" s="49">
        <f t="shared" si="6"/>
        <v>21</v>
      </c>
      <c r="K8" s="43">
        <f t="shared" si="6"/>
        <v>21</v>
      </c>
      <c r="L8" s="49">
        <f>SUM(L2:L7)</f>
        <v>84</v>
      </c>
      <c r="M8" s="49">
        <f>SUM(M2:M7)</f>
        <v>1415.5</v>
      </c>
    </row>
    <row r="9" spans="1:13" x14ac:dyDescent="0.25">
      <c r="G9" s="56" t="s">
        <v>45</v>
      </c>
      <c r="H9" s="49">
        <f t="shared" ref="H9:K9" si="7">(6-1)*_xlfn.VAR.S(H2:H7)</f>
        <v>17</v>
      </c>
      <c r="I9" s="49">
        <f t="shared" si="7"/>
        <v>16.5</v>
      </c>
      <c r="J9" s="49">
        <f t="shared" si="7"/>
        <v>17</v>
      </c>
      <c r="K9" s="21">
        <f t="shared" si="7"/>
        <v>17</v>
      </c>
      <c r="L9" s="45">
        <f>(6-1)*_xlfn.VAR.S(L2:L7)</f>
        <v>239.5</v>
      </c>
    </row>
    <row r="10" spans="1:13" x14ac:dyDescent="0.25">
      <c r="G10" s="56" t="s">
        <v>49</v>
      </c>
      <c r="H10" s="49">
        <f>(2^3-2)</f>
        <v>6</v>
      </c>
      <c r="I10" s="49">
        <f>2*(2^3-2)</f>
        <v>12</v>
      </c>
      <c r="J10" s="49">
        <f>2^3-2</f>
        <v>6</v>
      </c>
      <c r="K10" s="21">
        <f>2^3-2</f>
        <v>6</v>
      </c>
      <c r="L10" s="45">
        <f>SUM(H10:K10)</f>
        <v>30</v>
      </c>
    </row>
    <row r="11" spans="1:13" x14ac:dyDescent="0.25">
      <c r="G11" s="56" t="s">
        <v>47</v>
      </c>
      <c r="H11" s="45">
        <v>4</v>
      </c>
      <c r="K11" s="63"/>
    </row>
    <row r="12" spans="1:13" x14ac:dyDescent="0.25">
      <c r="G12" s="56" t="s">
        <v>48</v>
      </c>
      <c r="H12" s="45">
        <v>6</v>
      </c>
      <c r="K12" s="63"/>
    </row>
    <row r="13" spans="1:13" x14ac:dyDescent="0.25">
      <c r="G13" s="56" t="s">
        <v>46</v>
      </c>
      <c r="K13" s="63"/>
      <c r="L13">
        <f>(12*L9)/(H11^2*H12*(H12^2-1)-H11*L10)</f>
        <v>0.88703703703703707</v>
      </c>
      <c r="M13">
        <f>(12*M8-3*H11^2*H12*(H12+1)^2)/(H11^2*H12*(H12^2-1)-H11*L10)</f>
        <v>0.88703703703703707</v>
      </c>
    </row>
    <row r="15" spans="1:13" x14ac:dyDescent="0.25">
      <c r="L15">
        <f>(12*L9)/(H11^2*H12*(H12^2-1))</f>
        <v>0.85535714285714282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Example 11.1</vt:lpstr>
      <vt:lpstr>Example 11.2</vt:lpstr>
      <vt:lpstr>Example 12.3</vt:lpstr>
      <vt:lpstr>Example 12.4</vt:lpstr>
      <vt:lpstr>Example 12.5</vt:lpstr>
      <vt:lpstr>Example 12.6</vt:lpstr>
    </vt:vector>
  </TitlesOfParts>
  <Company>Advanced Analytics,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Gwet</dc:creator>
  <cp:lastModifiedBy>Gwet</cp:lastModifiedBy>
  <cp:lastPrinted>2014-08-03T21:47:30Z</cp:lastPrinted>
  <dcterms:created xsi:type="dcterms:W3CDTF">2012-01-04T22:08:54Z</dcterms:created>
  <dcterms:modified xsi:type="dcterms:W3CDTF">2014-09-20T11:25:24Z</dcterms:modified>
</cp:coreProperties>
</file>